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ty of Hudson\CVTRS\"/>
    </mc:Choice>
  </mc:AlternateContent>
  <xr:revisionPtr revIDLastSave="0" documentId="8_{1503267F-9256-4E97-AB80-CE12A199B588}" xr6:coauthVersionLast="47" xr6:coauthVersionMax="47" xr10:uidLastSave="{00000000-0000-0000-0000-000000000000}"/>
  <bookViews>
    <workbookView xWindow="-28920" yWindow="-45" windowWidth="29040" windowHeight="15840" firstSheet="1" activeTab="5" xr2:uid="{00000000-000D-0000-FFFF-FFFF00000000}"/>
  </bookViews>
  <sheets>
    <sheet name="Instructions" sheetId="8" r:id="rId1"/>
    <sheet name="Data Input" sheetId="2" r:id="rId2"/>
    <sheet name="Revenues" sheetId="3" r:id="rId3"/>
    <sheet name="Expenditures" sheetId="4" r:id="rId4"/>
    <sheet name="Position" sheetId="5" r:id="rId5"/>
    <sheet name="Obligations" sheetId="6" r:id="rId6"/>
  </sheets>
  <definedNames>
    <definedName name="Citizens_Guide_Instructions" localSheetId="0">Instructions!$A$1:$AV$10</definedName>
    <definedName name="OLE_LINK1" localSheetId="0">Instructions!$A$1</definedName>
    <definedName name="OLE_LINK2" localSheetId="0">Instructions!$A$31</definedName>
    <definedName name="_xlnm.Print_Area" localSheetId="1">'Data Input'!$A$1:$I$82</definedName>
    <definedName name="_xlnm.Print_Area" localSheetId="3">Expenditures!$A$1:$J$42</definedName>
    <definedName name="_xlnm.Print_Area" localSheetId="0">Instructions!$A$1:$L$93</definedName>
    <definedName name="_xlnm.Print_Area" localSheetId="5">Obligations!A1:P38</definedName>
    <definedName name="_xlnm.Print_Area" localSheetId="4">Position!$A$1:$I$40</definedName>
    <definedName name="_xlnm.Print_Area" localSheetId="2">Revenues!A1:J38</definedName>
    <definedName name="_xlnm.Print_Titles" localSheetId="1">'Data Input'!$1:$5</definedName>
    <definedName name="_xlnm.Print_Titles" localSheetId="0">Instructions!$1:$2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2" l="1"/>
  <c r="C31" i="2"/>
  <c r="C20" i="2"/>
  <c r="D38" i="2"/>
  <c r="D33" i="2"/>
  <c r="D20" i="2"/>
  <c r="E20" i="2"/>
  <c r="D31" i="2"/>
  <c r="E38" i="2"/>
  <c r="E31" i="2"/>
  <c r="F38" i="2"/>
  <c r="F31" i="2"/>
  <c r="F20" i="2"/>
  <c r="G38" i="2"/>
  <c r="G37" i="2"/>
  <c r="G20" i="2"/>
  <c r="G31" i="2"/>
  <c r="I19" i="2"/>
  <c r="H19" i="2"/>
  <c r="H10" i="2"/>
  <c r="A1" i="6"/>
  <c r="A1" i="5"/>
  <c r="A1" i="4"/>
  <c r="A1" i="3"/>
  <c r="H6" i="3"/>
  <c r="E33" i="2"/>
  <c r="F33" i="2"/>
  <c r="G5" i="5"/>
  <c r="I5" i="5"/>
  <c r="G33" i="2"/>
  <c r="I33" i="2"/>
  <c r="H5" i="5"/>
  <c r="C33" i="2"/>
  <c r="E34" i="2"/>
  <c r="G4" i="5"/>
  <c r="I20" i="2"/>
  <c r="C34" i="2"/>
  <c r="F5" i="4"/>
  <c r="F6" i="4"/>
  <c r="F7" i="4"/>
  <c r="F8" i="4"/>
  <c r="F9" i="4"/>
  <c r="F10" i="4"/>
  <c r="F11" i="4"/>
  <c r="F12" i="4"/>
  <c r="F13" i="4"/>
  <c r="F14" i="4"/>
  <c r="F4" i="4"/>
  <c r="B90" i="2"/>
  <c r="B88" i="2"/>
  <c r="G88" i="2"/>
  <c r="F5" i="3"/>
  <c r="F6" i="3"/>
  <c r="F7" i="3"/>
  <c r="F8" i="3"/>
  <c r="F9" i="3"/>
  <c r="F10" i="3"/>
  <c r="F11" i="3"/>
  <c r="F12" i="3"/>
  <c r="F4" i="3"/>
  <c r="G9" i="5"/>
  <c r="I9" i="5"/>
  <c r="I38" i="2"/>
  <c r="H39" i="2"/>
  <c r="H10" i="5"/>
  <c r="G11" i="5"/>
  <c r="I11" i="5"/>
  <c r="H11" i="5"/>
  <c r="G12" i="5"/>
  <c r="I12" i="5"/>
  <c r="H12" i="5"/>
  <c r="G8" i="5"/>
  <c r="I8" i="5"/>
  <c r="H8" i="5"/>
  <c r="G5" i="4"/>
  <c r="I5" i="4"/>
  <c r="H5" i="4"/>
  <c r="G6" i="4"/>
  <c r="I6" i="4"/>
  <c r="H6" i="4"/>
  <c r="G7" i="4"/>
  <c r="I7" i="4"/>
  <c r="H7" i="4"/>
  <c r="G8" i="4"/>
  <c r="I8" i="4"/>
  <c r="H8" i="4"/>
  <c r="G9" i="4"/>
  <c r="I9" i="4"/>
  <c r="H9" i="4"/>
  <c r="G10" i="4"/>
  <c r="I10" i="4"/>
  <c r="G11" i="4"/>
  <c r="I11" i="4"/>
  <c r="H11" i="4"/>
  <c r="G12" i="4"/>
  <c r="I12" i="4"/>
  <c r="H12" i="4"/>
  <c r="G13" i="4"/>
  <c r="I13" i="4"/>
  <c r="H13" i="4"/>
  <c r="H32" i="2"/>
  <c r="H14" i="4"/>
  <c r="D90" i="2"/>
  <c r="E90" i="2"/>
  <c r="H22" i="2"/>
  <c r="G90" i="2"/>
  <c r="C90" i="2"/>
  <c r="G5" i="3"/>
  <c r="H5" i="3"/>
  <c r="G6" i="3"/>
  <c r="I6" i="3"/>
  <c r="G7" i="3"/>
  <c r="I7" i="3"/>
  <c r="I13" i="2"/>
  <c r="G8" i="3"/>
  <c r="I8" i="3"/>
  <c r="I14" i="2"/>
  <c r="H15" i="2"/>
  <c r="H9" i="3"/>
  <c r="G10" i="3"/>
  <c r="I10" i="3"/>
  <c r="H10" i="3"/>
  <c r="G11" i="3"/>
  <c r="I11" i="3"/>
  <c r="H11" i="3"/>
  <c r="G12" i="3"/>
  <c r="I12" i="3"/>
  <c r="I18" i="2"/>
  <c r="D88" i="2"/>
  <c r="C88" i="2"/>
  <c r="I11" i="2"/>
  <c r="H12" i="2"/>
  <c r="I12" i="2"/>
  <c r="I15" i="2"/>
  <c r="H16" i="2"/>
  <c r="I16" i="2"/>
  <c r="I17" i="2"/>
  <c r="H23" i="2"/>
  <c r="I23" i="2"/>
  <c r="I25" i="2"/>
  <c r="H26" i="2"/>
  <c r="I26" i="2"/>
  <c r="H27" i="2"/>
  <c r="I29" i="2"/>
  <c r="H30" i="2"/>
  <c r="I30" i="2"/>
  <c r="H31" i="2"/>
  <c r="I31" i="2"/>
  <c r="I37" i="2"/>
  <c r="H38" i="2"/>
  <c r="H40" i="2"/>
  <c r="I40" i="2"/>
  <c r="I41" i="2"/>
  <c r="C50" i="2"/>
  <c r="D50" i="2"/>
  <c r="E50" i="2"/>
  <c r="F50" i="2"/>
  <c r="H50" i="2"/>
  <c r="G50" i="2"/>
  <c r="I50" i="2"/>
  <c r="C51" i="2"/>
  <c r="D51" i="2"/>
  <c r="E51" i="2"/>
  <c r="F51" i="2"/>
  <c r="G51" i="2"/>
  <c r="C56" i="2"/>
  <c r="D56" i="2"/>
  <c r="E56" i="2"/>
  <c r="F56" i="2"/>
  <c r="H56" i="2"/>
  <c r="G56" i="2"/>
  <c r="I56" i="2"/>
  <c r="C57" i="2"/>
  <c r="D57" i="2"/>
  <c r="E57" i="2"/>
  <c r="F57" i="2"/>
  <c r="G57" i="2"/>
  <c r="C59" i="2"/>
  <c r="D59" i="2"/>
  <c r="E59" i="2"/>
  <c r="F59" i="2"/>
  <c r="G59" i="2"/>
  <c r="C60" i="2"/>
  <c r="C62" i="2"/>
  <c r="C61" i="2"/>
  <c r="D60" i="2"/>
  <c r="E60" i="2"/>
  <c r="E62" i="2"/>
  <c r="E61" i="2"/>
  <c r="F60" i="2"/>
  <c r="G60" i="2"/>
  <c r="G62" i="2"/>
  <c r="C69" i="2"/>
  <c r="C74" i="2"/>
  <c r="D69" i="2"/>
  <c r="D74" i="2"/>
  <c r="E69" i="2"/>
  <c r="E74" i="2"/>
  <c r="F69" i="2"/>
  <c r="F74" i="2"/>
  <c r="H74" i="2"/>
  <c r="G69" i="2"/>
  <c r="G74" i="2"/>
  <c r="I74" i="2"/>
  <c r="H70" i="2"/>
  <c r="I70" i="2"/>
  <c r="H71" i="2"/>
  <c r="I71" i="2"/>
  <c r="H72" i="2"/>
  <c r="I72" i="2"/>
  <c r="H73" i="2"/>
  <c r="I73" i="2"/>
  <c r="C87" i="2"/>
  <c r="D87" i="2"/>
  <c r="E87" i="2"/>
  <c r="F87" i="2"/>
  <c r="G87" i="2"/>
  <c r="G3" i="3"/>
  <c r="H3" i="3"/>
  <c r="G4" i="3"/>
  <c r="I4" i="3"/>
  <c r="A38" i="3"/>
  <c r="G3" i="4"/>
  <c r="H3" i="4"/>
  <c r="A42" i="4"/>
  <c r="G3" i="5"/>
  <c r="H3" i="5"/>
  <c r="A40" i="5"/>
  <c r="A38" i="6"/>
  <c r="H24" i="2"/>
  <c r="H17" i="2"/>
  <c r="H13" i="2"/>
  <c r="I39" i="2"/>
  <c r="H28" i="2"/>
  <c r="G9" i="3"/>
  <c r="I9" i="3"/>
  <c r="I27" i="2"/>
  <c r="G10" i="5"/>
  <c r="I10" i="5"/>
  <c r="F42" i="2"/>
  <c r="H42" i="2"/>
  <c r="H41" i="2"/>
  <c r="H29" i="2"/>
  <c r="I24" i="2"/>
  <c r="H18" i="2"/>
  <c r="H8" i="3"/>
  <c r="H12" i="3"/>
  <c r="F88" i="2"/>
  <c r="H9" i="5"/>
  <c r="H13" i="5"/>
  <c r="G42" i="2"/>
  <c r="I42" i="2"/>
  <c r="H37" i="2"/>
  <c r="H14" i="2"/>
  <c r="H7" i="3"/>
  <c r="H25" i="2"/>
  <c r="C42" i="2"/>
  <c r="D42" i="2"/>
  <c r="E88" i="2"/>
  <c r="I22" i="2"/>
  <c r="G4" i="4"/>
  <c r="I4" i="4"/>
  <c r="F90" i="2"/>
  <c r="H4" i="4"/>
  <c r="G14" i="4"/>
  <c r="I14" i="4"/>
  <c r="H10" i="4"/>
  <c r="I28" i="2"/>
  <c r="E42" i="2"/>
  <c r="I32" i="2"/>
  <c r="H11" i="2"/>
  <c r="H4" i="3"/>
  <c r="H13" i="3"/>
  <c r="I10" i="2"/>
  <c r="H69" i="2"/>
  <c r="D34" i="2"/>
  <c r="H33" i="2"/>
  <c r="G15" i="4"/>
  <c r="I69" i="2"/>
  <c r="G13" i="5"/>
  <c r="I13" i="5"/>
  <c r="G61" i="2"/>
  <c r="I61" i="2"/>
  <c r="I5" i="3"/>
  <c r="G34" i="2"/>
  <c r="H4" i="5"/>
  <c r="I4" i="5"/>
  <c r="G13" i="3"/>
  <c r="I13" i="3"/>
  <c r="H20" i="2"/>
  <c r="F34" i="2"/>
  <c r="H34" i="2"/>
  <c r="G6" i="5"/>
  <c r="I34" i="2"/>
  <c r="H6" i="5"/>
  <c r="I6" i="5"/>
  <c r="H15" i="4" l="1"/>
  <c r="I15" i="4" s="1"/>
  <c r="F61" i="2"/>
  <c r="H61" i="2" s="1"/>
  <c r="F62" i="2"/>
  <c r="D61" i="2"/>
  <c r="D62" i="2"/>
</calcChain>
</file>

<file path=xl/sharedStrings.xml><?xml version="1.0" encoding="utf-8"?>
<sst xmlns="http://schemas.openxmlformats.org/spreadsheetml/2006/main" count="207" uniqueCount="171">
  <si>
    <t>INSTRUCTIONS FOR THE CITIZEN'S GUIDE SPREADSHEET</t>
  </si>
  <si>
    <t>Note: The years on a local unit's Citizen's Guide will be different than the years on the</t>
  </si>
  <si>
    <t>local unit's Projected Budget Report.</t>
  </si>
  <si>
    <t xml:space="preserve">The spreadsheet is organized by tabs. The first tab to the right of the "Instructions" tab is titled </t>
  </si>
  <si>
    <t xml:space="preserve">"Data Input" and is the tab where the majority of the information will be entered. Each tab has a </t>
  </si>
  <si>
    <t>Commentary box where supplemental information can be added. The next four tabs contain the</t>
  </si>
  <si>
    <t>Citizen's Guide and is organized as follows:</t>
  </si>
  <si>
    <t>1.</t>
  </si>
  <si>
    <t>Revenues</t>
  </si>
  <si>
    <t>2.</t>
  </si>
  <si>
    <t>Expenditures</t>
  </si>
  <si>
    <t>3.</t>
  </si>
  <si>
    <t>Position</t>
  </si>
  <si>
    <t>4.</t>
  </si>
  <si>
    <t>Obligations</t>
  </si>
  <si>
    <t xml:space="preserve">To enter information in the "Data Input" tab, you will need to have copies of your financial </t>
  </si>
  <si>
    <t>statements, trial balances, or F-65 forms. To use the spreadsheet:</t>
  </si>
  <si>
    <t xml:space="preserve">Rows 2 and 3 enter your Local Unit Name and Local Unit Code in the yellow highlighted </t>
  </si>
  <si>
    <t>boxes.</t>
  </si>
  <si>
    <t>Rows 8 through 33 present the revenues and expenditures from all governmental funds.</t>
  </si>
  <si>
    <t>a.</t>
  </si>
  <si>
    <t xml:space="preserve">These rows should include the General Fund plus all special revenue, debt </t>
  </si>
  <si>
    <t xml:space="preserve">service, capital project, and permanent funds (if you are using the F-65 forms, this </t>
  </si>
  <si>
    <t>is the sum of columns (a) and (b)).</t>
  </si>
  <si>
    <t>b.</t>
  </si>
  <si>
    <t xml:space="preserve">If you have any revenue or expenditure categories that are not being used by </t>
  </si>
  <si>
    <t xml:space="preserve">your local unit, please "Hide" those rows on the "Data Input" tab. This will </t>
  </si>
  <si>
    <t xml:space="preserve">remove them from the graphs so that the graphical presentation will be easier </t>
  </si>
  <si>
    <t xml:space="preserve">for the citizen to understand. </t>
  </si>
  <si>
    <t xml:space="preserve">Rows 34 through 41 present the financial position (fund balance) as of the balance sheet </t>
  </si>
  <si>
    <t>date.</t>
  </si>
  <si>
    <t xml:space="preserve">If you have any financial position (fund balance) categories that are not being </t>
  </si>
  <si>
    <t xml:space="preserve">used by your local unit (i.e., you have no commitments or you have no </t>
  </si>
  <si>
    <t xml:space="preserve">assignments etc.), please "Hide" those rows on the "Data Input" tab. This will </t>
  </si>
  <si>
    <t xml:space="preserve">remove them from the graphs. The law does not require you to restate fund </t>
  </si>
  <si>
    <t xml:space="preserve">balances for years prior to the implementation of GASB 54. It is optional, but </t>
  </si>
  <si>
    <t>encouraged.</t>
  </si>
  <si>
    <t xml:space="preserve">Rows 44 through 61 present the liabilities not counted on a modified-accrual basis. This </t>
  </si>
  <si>
    <t xml:space="preserve">represents the funded status of all "defined benefit" employee benefit plans (pension </t>
  </si>
  <si>
    <t>plans, retiree health care, or any other post-employment benefit (OPEB) plans).</t>
  </si>
  <si>
    <t xml:space="preserve">If you do not have any unfunded pensions or unfunded OPEB, please </t>
  </si>
  <si>
    <t>note that in the Commentary box on the "Obligations" tab.</t>
  </si>
  <si>
    <t xml:space="preserve">Information for this section should be in the footnote disclosures of your </t>
  </si>
  <si>
    <t>annual financial statements; it is also available in your actuarial valuations.</t>
  </si>
  <si>
    <t>c.</t>
  </si>
  <si>
    <t>Many local units do not have annual information related to the actuarial accrued</t>
  </si>
  <si>
    <t>liability (AAL) for retiree health care plans. For those communities, we</t>
  </si>
  <si>
    <t>recommend estimating the information between valuations so that a fair picture</t>
  </si>
  <si>
    <t xml:space="preserve">can still be obtained. For example:  if the 2007 AAL was $5 million and the </t>
  </si>
  <si>
    <t>2010 AAL was $8 million, you could estimate to $6 million for 2008 and</t>
  </si>
  <si>
    <t xml:space="preserve">$7 million for 2009. </t>
  </si>
  <si>
    <t>5.</t>
  </si>
  <si>
    <t xml:space="preserve">Rows 64 through 73 present the debt information. This represents all governmental </t>
  </si>
  <si>
    <t xml:space="preserve">liabilities not already reported in the funds themselves. </t>
  </si>
  <si>
    <t xml:space="preserve">If you do not have any debt, please note that in the Commentary box on </t>
  </si>
  <si>
    <t>the "Obligations" tab.</t>
  </si>
  <si>
    <t xml:space="preserve">Information for this section generally can be found in the footnote disclosures </t>
  </si>
  <si>
    <t>of your financial statements.</t>
  </si>
  <si>
    <t>6.</t>
  </si>
  <si>
    <t xml:space="preserve">Row 75 presents population information. This section is presented so that you can </t>
  </si>
  <si>
    <t xml:space="preserve">compute measures on a per-capita basis, and will make it easier for comparisons with </t>
  </si>
  <si>
    <t xml:space="preserve">other local units in the future. For 2010, the population count should agree with the U.S. </t>
  </si>
  <si>
    <t xml:space="preserve">census figures. For all other years, estimates of population are generally available </t>
  </si>
  <si>
    <t xml:space="preserve">through your regional council of governments. </t>
  </si>
  <si>
    <t>7.</t>
  </si>
  <si>
    <t>Rows 78 and 79 enter the “Contact Information” in the yellow highlighted boxes.</t>
  </si>
  <si>
    <t>8.</t>
  </si>
  <si>
    <t xml:space="preserve">Rows 85 through 89 are grayed out and should be ignored. This section is necessary in </t>
  </si>
  <si>
    <t>order for the interactive revenue and expenditure charts to operate properly.</t>
  </si>
  <si>
    <t xml:space="preserve">On the "Revenues" and "Expenditures" tabs, box number 4 has been built as an interactive </t>
  </si>
  <si>
    <t xml:space="preserve">chart. When this is put on your website, the user can choose any revenue (expenditure) from </t>
  </si>
  <si>
    <t>the drop-down list and see the historical trend for that particular revenue (expenditure).</t>
  </si>
  <si>
    <t xml:space="preserve">Before publishing the Citizen’s Guide to your website, we highly recommend you "Hide" </t>
  </si>
  <si>
    <t>the “Data Input” tab and the “Instructions” tab so that this document will be user-</t>
  </si>
  <si>
    <t>friendly. To hide a tab (or row), right click on the tab (or row) and select "Hide".</t>
  </si>
  <si>
    <t xml:space="preserve">Make sure when you print or save this document to a PDF, you use the “Print Entire Workbook” </t>
  </si>
  <si>
    <t>option. Then the entire Citizen’s Guide will be in one document.</t>
  </si>
  <si>
    <t>DATA INPUT PAGE FOR CITIZEN'S GUIDE TO LOCAL UNIT FINANCES</t>
  </si>
  <si>
    <t>Local Unit Name:</t>
  </si>
  <si>
    <t>Local Unit Code:</t>
  </si>
  <si>
    <t>Per capita information</t>
  </si>
  <si>
    <t>Statement of Revenues &amp; Expenditures - All governmental funds</t>
  </si>
  <si>
    <t>Taxes</t>
  </si>
  <si>
    <t>Licenses &amp; Permits</t>
  </si>
  <si>
    <t>Intergovernmental</t>
  </si>
  <si>
    <t>Fines &amp; Forfeitures</t>
  </si>
  <si>
    <t>Contributions from Local Units</t>
  </si>
  <si>
    <t>Charges for Services</t>
  </si>
  <si>
    <t>Grants</t>
  </si>
  <si>
    <t>Interest &amp; Rents</t>
  </si>
  <si>
    <t>Other Revenues</t>
  </si>
  <si>
    <t>Contributions</t>
  </si>
  <si>
    <t>Total Revenues</t>
  </si>
  <si>
    <t>General Government</t>
  </si>
  <si>
    <t>Police &amp; Fire</t>
  </si>
  <si>
    <t>Other Public Safety</t>
  </si>
  <si>
    <t xml:space="preserve">Roads </t>
  </si>
  <si>
    <t>Other Public Works</t>
  </si>
  <si>
    <t>Health &amp; Welfare</t>
  </si>
  <si>
    <t>Community/Econ. Development</t>
  </si>
  <si>
    <t>Recreation &amp; Culture</t>
  </si>
  <si>
    <t>Capital Outlay</t>
  </si>
  <si>
    <t>Debt Service</t>
  </si>
  <si>
    <t>Other Expenditures</t>
  </si>
  <si>
    <t>Total Expenditures</t>
  </si>
  <si>
    <t>Surplus (Shortfall)</t>
  </si>
  <si>
    <t>Financial Position - All governmental funds</t>
  </si>
  <si>
    <t>Nonspendable</t>
  </si>
  <si>
    <t>Restricted</t>
  </si>
  <si>
    <t>Committed</t>
  </si>
  <si>
    <t>Assigned</t>
  </si>
  <si>
    <t>Unassigned</t>
  </si>
  <si>
    <t>Total Fund Balance</t>
  </si>
  <si>
    <t>Liabilities not counted on a modified-accrual basis</t>
  </si>
  <si>
    <t>Pensions</t>
  </si>
  <si>
    <t>Date of actuarial valuation:</t>
  </si>
  <si>
    <t>Assets</t>
  </si>
  <si>
    <t>Actuarial Liability</t>
  </si>
  <si>
    <t>Unfunded (Overfunded)</t>
  </si>
  <si>
    <t>Percent funded</t>
  </si>
  <si>
    <t>OPEB</t>
  </si>
  <si>
    <t>Unfunded</t>
  </si>
  <si>
    <t>Sum of All Pension &amp; OPEB Plans</t>
  </si>
  <si>
    <t>Debt</t>
  </si>
  <si>
    <t>Bonds &amp; Contracts Payable</t>
  </si>
  <si>
    <t>Capital Leases</t>
  </si>
  <si>
    <t>Other Contractual Debt</t>
  </si>
  <si>
    <t>Structured Debt</t>
  </si>
  <si>
    <t>Employee Compensated Absences</t>
  </si>
  <si>
    <t>Landfill Closure &amp; Postclosure Care</t>
  </si>
  <si>
    <t>Uninsured Losses</t>
  </si>
  <si>
    <t>Other Claims &amp; Contingencies</t>
  </si>
  <si>
    <t>Total Long Term Debt (Excluding Pension &amp; OPEB)</t>
  </si>
  <si>
    <t>Population Information</t>
  </si>
  <si>
    <t>Contact Information</t>
  </si>
  <si>
    <t>Contact Name:</t>
  </si>
  <si>
    <t>Contact Phone Number:</t>
  </si>
  <si>
    <t>Graph data, pulled from above data:</t>
  </si>
  <si>
    <t>Revenue:</t>
  </si>
  <si>
    <t>Expenditures:</t>
  </si>
  <si>
    <t>REVENUES</t>
  </si>
  <si>
    <t>1. Where our money comes from (all governmental funds)</t>
  </si>
  <si>
    <t xml:space="preserve">2. Compared to the prior year </t>
  </si>
  <si>
    <t>% change</t>
  </si>
  <si>
    <t xml:space="preserve">    Total Revenues</t>
  </si>
  <si>
    <t>3. Revenue sources per capita - compared to the prior year</t>
  </si>
  <si>
    <t xml:space="preserve">4. Historical trends of individual sources </t>
  </si>
  <si>
    <t>Commentary:</t>
  </si>
  <si>
    <t>EXPENDITURES</t>
  </si>
  <si>
    <t>1. Where we spend our money (all governmental funds)</t>
  </si>
  <si>
    <t>3. Spending per capita - compared to the prior year</t>
  </si>
  <si>
    <t>4. Historical trends of individual departments:</t>
  </si>
  <si>
    <t xml:space="preserve">FINANCIAL POSITION </t>
  </si>
  <si>
    <t>1. How have we managed our governmental fund resources (fund balance)?</t>
  </si>
  <si>
    <t>Revenue</t>
  </si>
  <si>
    <t>Surplus (shortfall)</t>
  </si>
  <si>
    <t>Fund balance, by component:</t>
  </si>
  <si>
    <t>total fund balance</t>
  </si>
  <si>
    <t>3. Fund balance per capita - compared to the prior year</t>
  </si>
  <si>
    <t xml:space="preserve">4. Historical trends of individual components </t>
  </si>
  <si>
    <t>OTHER LONG TERM OBLIGATIONS</t>
  </si>
  <si>
    <t>1. Pension funding status</t>
  </si>
  <si>
    <t>2. Retiree Health care funding status</t>
  </si>
  <si>
    <t>3. Percent funded - compared to the prior year</t>
  </si>
  <si>
    <t>4. Long Term Debt obligations:</t>
  </si>
  <si>
    <t xml:space="preserve">   5. Debt &amp; other long term obligations per capita - compared to the prior year</t>
  </si>
  <si>
    <t>Charlie Weir</t>
  </si>
  <si>
    <t>(517) 448 - 8983</t>
  </si>
  <si>
    <t>City of Hudson</t>
  </si>
  <si>
    <t>46-2020</t>
  </si>
  <si>
    <t>Commentary: The City of Hudson does not have a defined benefit pension system or other post employment benefits for it's employees.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</si>
</sst>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1">
    <font>
      <sz val="11"/>
      <color indexed="8"/>
      <name val="Calibri"/>
      <family val="2"/>
    </font>
    <font>
      <sz val="10"/>
      <name val="Arial"/>
      <family val="2"/>
    </font>
    <font>
      <u val="singleAccounting"/>
      <sz val="12"/>
      <name val="Humanst521 BT"/>
      <family val="2"/>
    </font>
    <font>
      <sz val="12"/>
      <name val="Humanst521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doubleAccounting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30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3">
    <xf numFmtId="41" fontId="0" fillId="0" borderId="0">
      <alignment vertical="center"/>
    </xf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3" borderId="0"/>
    <xf numFmtId="0" fontId="7" fillId="20" borderId="1"/>
    <xf numFmtId="0" fontId="8" fillId="21" borderId="2"/>
    <xf numFmtId="49" fontId="2" fillId="0" borderId="0">
      <alignment horizontal="center" vertical="center" wrapText="1"/>
    </xf>
    <xf numFmtId="41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4" fontId="4" fillId="0" borderId="0">
      <alignment vertical="center"/>
    </xf>
    <xf numFmtId="42" fontId="1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0" fontId="9" fillId="0" borderId="0"/>
    <xf numFmtId="0" fontId="10" fillId="4" borderId="0"/>
    <xf numFmtId="0" fontId="11" fillId="0" borderId="3"/>
    <xf numFmtId="0" fontId="12" fillId="0" borderId="4"/>
    <xf numFmtId="0" fontId="13" fillId="0" borderId="5"/>
    <xf numFmtId="0" fontId="13" fillId="0" borderId="0"/>
    <xf numFmtId="0" fontId="14" fillId="7" borderId="1"/>
    <xf numFmtId="0" fontId="15" fillId="0" borderId="6"/>
    <xf numFmtId="0" fontId="16" fillId="22" borderId="0"/>
    <xf numFmtId="41" fontId="4" fillId="0" borderId="0">
      <alignment vertical="center"/>
    </xf>
    <xf numFmtId="41" fontId="27" fillId="0" borderId="0"/>
    <xf numFmtId="0" fontId="4" fillId="23" borderId="7"/>
    <xf numFmtId="0" fontId="17" fillId="20" borderId="8"/>
    <xf numFmtId="9" fontId="4" fillId="0" borderId="0">
      <alignment vertical="center"/>
    </xf>
    <xf numFmtId="9" fontId="4" fillId="0" borderId="0">
      <alignment vertical="center"/>
    </xf>
    <xf numFmtId="49" fontId="3" fillId="0" borderId="0">
      <alignment horizontal="left" vertical="center"/>
    </xf>
    <xf numFmtId="0" fontId="18" fillId="0" borderId="0"/>
    <xf numFmtId="0" fontId="19" fillId="0" borderId="9"/>
    <xf numFmtId="0" fontId="20" fillId="0" borderId="0"/>
  </cellStyleXfs>
  <cellXfs count="96">
    <xf numFmtId="41" fontId="0" fillId="0" borderId="0" xfId="0">
      <alignment vertical="center"/>
    </xf>
    <xf numFmtId="41" fontId="0" fillId="0" borderId="0" xfId="0" applyAlignment="1">
      <alignment horizontal="left" vertical="center" indent="1"/>
    </xf>
    <xf numFmtId="41" fontId="0" fillId="0" borderId="0" xfId="0" applyAlignment="1">
      <alignment horizontal="left" vertical="center" indent="2"/>
    </xf>
    <xf numFmtId="41" fontId="0" fillId="0" borderId="10" xfId="0" applyBorder="1">
      <alignment vertical="center"/>
    </xf>
    <xf numFmtId="41" fontId="0" fillId="0" borderId="0" xfId="0" applyAlignment="1">
      <alignment horizontal="left" vertical="center" indent="4"/>
    </xf>
    <xf numFmtId="41" fontId="0" fillId="0" borderId="0" xfId="0" applyAlignment="1">
      <alignment horizontal="left" vertical="center" indent="6"/>
    </xf>
    <xf numFmtId="41" fontId="23" fillId="0" borderId="0" xfId="0" applyFont="1" applyAlignment="1">
      <alignment horizontal="right" vertical="center"/>
    </xf>
    <xf numFmtId="41" fontId="0" fillId="0" borderId="0" xfId="0" applyAlignment="1">
      <alignment horizontal="right" vertical="center"/>
    </xf>
    <xf numFmtId="41" fontId="22" fillId="0" borderId="0" xfId="0" applyFont="1" applyAlignment="1">
      <alignment horizontal="left" vertical="center"/>
    </xf>
    <xf numFmtId="42" fontId="0" fillId="0" borderId="0" xfId="0" applyNumberFormat="1">
      <alignment vertical="center"/>
    </xf>
    <xf numFmtId="41" fontId="21" fillId="0" borderId="0" xfId="0" applyFont="1">
      <alignment vertical="center"/>
    </xf>
    <xf numFmtId="41" fontId="0" fillId="0" borderId="11" xfId="0" applyBorder="1">
      <alignment vertical="center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41" fontId="0" fillId="0" borderId="14" xfId="0" applyBorder="1" applyProtection="1">
      <alignment vertical="center"/>
      <protection locked="0"/>
    </xf>
    <xf numFmtId="41" fontId="0" fillId="0" borderId="15" xfId="0" applyBorder="1">
      <alignment vertical="center"/>
    </xf>
    <xf numFmtId="42" fontId="26" fillId="0" borderId="0" xfId="0" applyNumberFormat="1" applyFont="1">
      <alignment vertical="center"/>
    </xf>
    <xf numFmtId="41" fontId="0" fillId="0" borderId="16" xfId="0" applyBorder="1">
      <alignment vertical="center"/>
    </xf>
    <xf numFmtId="41" fontId="0" fillId="0" borderId="14" xfId="0" applyBorder="1">
      <alignment vertical="center"/>
    </xf>
    <xf numFmtId="41" fontId="0" fillId="0" borderId="17" xfId="0" applyBorder="1">
      <alignment vertical="center"/>
    </xf>
    <xf numFmtId="41" fontId="0" fillId="0" borderId="18" xfId="0" applyBorder="1">
      <alignment vertical="center"/>
    </xf>
    <xf numFmtId="164" fontId="0" fillId="0" borderId="0" xfId="36" applyNumberFormat="1" applyFont="1">
      <alignment vertical="center"/>
    </xf>
    <xf numFmtId="41" fontId="0" fillId="0" borderId="15" xfId="0" applyBorder="1" applyAlignment="1">
      <alignment horizontal="left" vertical="center" indent="2"/>
    </xf>
    <xf numFmtId="9" fontId="0" fillId="0" borderId="17" xfId="57" applyFont="1" applyBorder="1">
      <alignment vertical="center"/>
    </xf>
    <xf numFmtId="41" fontId="0" fillId="0" borderId="14" xfId="0" applyBorder="1" applyAlignment="1">
      <alignment horizontal="left" vertical="center" indent="2"/>
    </xf>
    <xf numFmtId="42" fontId="0" fillId="0" borderId="17" xfId="0" applyNumberFormat="1" applyBorder="1">
      <alignment vertical="center"/>
    </xf>
    <xf numFmtId="10" fontId="0" fillId="0" borderId="0" xfId="57" applyNumberFormat="1" applyFont="1">
      <alignment vertical="center"/>
    </xf>
    <xf numFmtId="41" fontId="0" fillId="0" borderId="0" xfId="0" applyAlignment="1">
      <alignment horizontal="left" vertical="top"/>
    </xf>
    <xf numFmtId="41" fontId="0" fillId="0" borderId="0" xfId="0" applyAlignment="1">
      <alignment vertical="top"/>
    </xf>
    <xf numFmtId="10" fontId="0" fillId="0" borderId="0" xfId="57" applyNumberFormat="1" applyFont="1" applyAlignment="1">
      <alignment horizontal="right" vertical="center"/>
    </xf>
    <xf numFmtId="9" fontId="0" fillId="0" borderId="16" xfId="57" applyFont="1" applyBorder="1" applyAlignment="1">
      <alignment horizontal="right" vertical="center"/>
    </xf>
    <xf numFmtId="10" fontId="0" fillId="0" borderId="19" xfId="0" applyNumberFormat="1" applyBorder="1" applyAlignment="1">
      <alignment horizontal="right" vertical="center"/>
    </xf>
    <xf numFmtId="10" fontId="0" fillId="0" borderId="16" xfId="57" applyNumberFormat="1" applyFont="1" applyBorder="1" applyAlignment="1">
      <alignment horizontal="right" vertical="center"/>
    </xf>
    <xf numFmtId="10" fontId="0" fillId="0" borderId="20" xfId="57" applyNumberFormat="1" applyFont="1" applyBorder="1" applyAlignment="1">
      <alignment horizontal="right" vertical="center"/>
    </xf>
    <xf numFmtId="41" fontId="28" fillId="0" borderId="21" xfId="0" applyFont="1" applyBorder="1" applyAlignment="1">
      <alignment horizontal="centerContinuous"/>
    </xf>
    <xf numFmtId="49" fontId="29" fillId="0" borderId="0" xfId="0" applyNumberFormat="1" applyFont="1" applyAlignment="1" applyProtection="1">
      <alignment horizontal="left"/>
      <protection locked="0"/>
    </xf>
    <xf numFmtId="41" fontId="30" fillId="0" borderId="0" xfId="54" applyFont="1"/>
    <xf numFmtId="49" fontId="31" fillId="0" borderId="0" xfId="54" applyNumberFormat="1" applyFont="1" applyAlignment="1">
      <alignment horizontal="left" vertical="top"/>
    </xf>
    <xf numFmtId="49" fontId="30" fillId="0" borderId="0" xfId="54" applyNumberFormat="1" applyFont="1" applyAlignment="1">
      <alignment horizontal="left" vertical="top"/>
    </xf>
    <xf numFmtId="49" fontId="25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/>
    </xf>
    <xf numFmtId="49" fontId="24" fillId="0" borderId="0" xfId="0" quotePrefix="1" applyNumberFormat="1" applyFont="1" applyAlignment="1">
      <alignment horizontal="left" vertical="top"/>
    </xf>
    <xf numFmtId="49" fontId="30" fillId="0" borderId="0" xfId="54" quotePrefix="1" applyNumberFormat="1" applyFont="1" applyAlignment="1">
      <alignment horizontal="left" vertical="top"/>
    </xf>
    <xf numFmtId="41" fontId="32" fillId="0" borderId="0" xfId="0" applyFont="1" applyProtection="1">
      <alignment vertical="center"/>
      <protection locked="0"/>
    </xf>
    <xf numFmtId="41" fontId="32" fillId="0" borderId="0" xfId="0" applyFont="1">
      <alignment vertical="center"/>
    </xf>
    <xf numFmtId="41" fontId="32" fillId="0" borderId="0" xfId="0" applyFont="1" applyAlignment="1">
      <alignment horizontal="left" vertical="center"/>
    </xf>
    <xf numFmtId="41" fontId="32" fillId="0" borderId="0" xfId="0" applyFont="1" applyAlignment="1">
      <alignment horizontal="centerContinuous" vertical="center"/>
    </xf>
    <xf numFmtId="41" fontId="32" fillId="0" borderId="0" xfId="0" applyFont="1" applyAlignment="1"/>
    <xf numFmtId="41" fontId="32" fillId="0" borderId="0" xfId="0" applyFont="1" applyAlignment="1" applyProtection="1">
      <protection locked="0"/>
    </xf>
    <xf numFmtId="41" fontId="32" fillId="0" borderId="21" xfId="0" applyFont="1" applyBorder="1" applyAlignment="1">
      <alignment horizontal="centerContinuous"/>
    </xf>
    <xf numFmtId="41" fontId="33" fillId="0" borderId="0" xfId="0" applyFont="1" applyProtection="1">
      <alignment vertical="center"/>
      <protection locked="0"/>
    </xf>
    <xf numFmtId="0" fontId="34" fillId="0" borderId="0" xfId="0" applyNumberFormat="1" applyFont="1" applyAlignment="1" applyProtection="1">
      <alignment horizontal="center" vertical="center" wrapText="1"/>
      <protection locked="0"/>
    </xf>
    <xf numFmtId="0" fontId="34" fillId="0" borderId="0" xfId="0" applyNumberFormat="1" applyFont="1" applyAlignment="1">
      <alignment horizontal="center" vertical="center" wrapText="1"/>
    </xf>
    <xf numFmtId="41" fontId="35" fillId="0" borderId="0" xfId="0" applyFont="1" applyAlignment="1" applyProtection="1">
      <alignment horizontal="left" vertical="center"/>
      <protection locked="0"/>
    </xf>
    <xf numFmtId="41" fontId="36" fillId="0" borderId="0" xfId="0" applyFont="1">
      <alignment vertical="center"/>
    </xf>
    <xf numFmtId="5" fontId="37" fillId="0" borderId="0" xfId="0" applyNumberFormat="1" applyFont="1" applyAlignment="1">
      <alignment horizontal="center" vertical="center"/>
    </xf>
    <xf numFmtId="5" fontId="38" fillId="0" borderId="0" xfId="0" applyNumberFormat="1" applyFont="1" applyAlignment="1">
      <alignment horizontal="center" vertical="center"/>
    </xf>
    <xf numFmtId="41" fontId="39" fillId="0" borderId="0" xfId="0" applyFont="1">
      <alignment vertical="center"/>
    </xf>
    <xf numFmtId="41" fontId="32" fillId="0" borderId="0" xfId="0" applyFont="1" applyAlignment="1">
      <alignment horizontal="right" vertical="center"/>
    </xf>
    <xf numFmtId="41" fontId="32" fillId="0" borderId="0" xfId="0" applyFont="1" applyAlignment="1">
      <alignment horizontal="left" vertical="center" indent="2"/>
    </xf>
    <xf numFmtId="41" fontId="39" fillId="0" borderId="0" xfId="0" applyFont="1" applyAlignment="1">
      <alignment horizontal="left" vertical="center" indent="2"/>
    </xf>
    <xf numFmtId="41" fontId="32" fillId="0" borderId="0" xfId="0" applyFont="1" applyAlignment="1" applyProtection="1">
      <alignment horizontal="left" vertical="center" indent="2"/>
      <protection locked="0"/>
    </xf>
    <xf numFmtId="41" fontId="32" fillId="0" borderId="22" xfId="0" applyFont="1" applyBorder="1">
      <alignment vertical="center"/>
    </xf>
    <xf numFmtId="41" fontId="32" fillId="0" borderId="10" xfId="0" applyFont="1" applyBorder="1">
      <alignment vertical="center"/>
    </xf>
    <xf numFmtId="41" fontId="32" fillId="0" borderId="0" xfId="0" applyFont="1" applyAlignment="1">
      <alignment horizontal="left" vertical="center" indent="1"/>
    </xf>
    <xf numFmtId="41" fontId="32" fillId="0" borderId="10" xfId="57" applyNumberFormat="1" applyFont="1" applyBorder="1">
      <alignment vertical="center"/>
    </xf>
    <xf numFmtId="0" fontId="40" fillId="0" borderId="0" xfId="0" applyNumberFormat="1" applyFont="1" applyAlignment="1">
      <alignment horizontal="center" vertical="center" wrapText="1"/>
    </xf>
    <xf numFmtId="41" fontId="34" fillId="0" borderId="0" xfId="0" applyFont="1" applyAlignment="1">
      <alignment horizontal="centerContinuous" vertical="center"/>
    </xf>
    <xf numFmtId="41" fontId="32" fillId="0" borderId="0" xfId="0" applyFont="1" applyAlignment="1" applyProtection="1">
      <alignment horizontal="left" vertical="center"/>
      <protection locked="0"/>
    </xf>
    <xf numFmtId="41" fontId="32" fillId="0" borderId="0" xfId="57" applyNumberFormat="1" applyFont="1">
      <alignment vertical="center"/>
    </xf>
    <xf numFmtId="9" fontId="32" fillId="0" borderId="0" xfId="57" applyFont="1">
      <alignment vertical="center"/>
    </xf>
    <xf numFmtId="9" fontId="32" fillId="0" borderId="0" xfId="0" applyNumberFormat="1" applyFont="1">
      <alignment vertical="center"/>
    </xf>
    <xf numFmtId="41" fontId="39" fillId="0" borderId="0" xfId="0" applyFont="1" applyProtection="1">
      <alignment vertical="center"/>
      <protection locked="0"/>
    </xf>
    <xf numFmtId="41" fontId="32" fillId="0" borderId="0" xfId="0" applyFont="1" applyAlignment="1" applyProtection="1">
      <alignment horizontal="left" vertical="center" indent="1"/>
      <protection locked="0"/>
    </xf>
    <xf numFmtId="41" fontId="32" fillId="0" borderId="0" xfId="0" applyFont="1" applyAlignment="1" applyProtection="1">
      <alignment horizontal="left" vertical="center" indent="3"/>
      <protection locked="0"/>
    </xf>
    <xf numFmtId="41" fontId="32" fillId="0" borderId="23" xfId="0" applyFont="1" applyBorder="1">
      <alignment vertical="center"/>
    </xf>
    <xf numFmtId="41" fontId="32" fillId="0" borderId="0" xfId="0" applyFont="1" applyAlignment="1" applyProtection="1">
      <alignment vertical="center" wrapText="1"/>
      <protection locked="0"/>
    </xf>
    <xf numFmtId="41" fontId="32" fillId="0" borderId="10" xfId="0" applyFont="1" applyBorder="1" applyAlignment="1"/>
    <xf numFmtId="41" fontId="36" fillId="0" borderId="0" xfId="0" applyFont="1" applyProtection="1">
      <alignment vertical="center"/>
      <protection locked="0"/>
    </xf>
    <xf numFmtId="41" fontId="32" fillId="21" borderId="0" xfId="0" applyFont="1" applyFill="1">
      <alignment vertical="center"/>
    </xf>
    <xf numFmtId="41" fontId="32" fillId="21" borderId="0" xfId="0" applyFont="1" applyFill="1" applyProtection="1">
      <alignment vertical="center"/>
      <protection locked="0"/>
    </xf>
    <xf numFmtId="0" fontId="34" fillId="21" borderId="0" xfId="0" applyNumberFormat="1" applyFont="1" applyFill="1" applyAlignment="1">
      <alignment horizontal="center" vertical="center" wrapText="1"/>
    </xf>
    <xf numFmtId="41" fontId="32" fillId="24" borderId="0" xfId="0" applyFont="1" applyFill="1" applyAlignment="1"/>
    <xf numFmtId="41" fontId="32" fillId="24" borderId="0" xfId="0" applyFont="1" applyFill="1" applyProtection="1">
      <alignment vertical="center"/>
      <protection locked="0"/>
    </xf>
    <xf numFmtId="14" fontId="32" fillId="24" borderId="21" xfId="0" applyNumberFormat="1" applyFont="1" applyFill="1" applyBorder="1" applyAlignment="1">
      <alignment horizontal="center" vertical="center" wrapText="1"/>
    </xf>
    <xf numFmtId="49" fontId="32" fillId="24" borderId="0" xfId="0" applyNumberFormat="1" applyFont="1" applyFill="1">
      <alignment vertical="center"/>
    </xf>
    <xf numFmtId="49" fontId="31" fillId="0" borderId="0" xfId="54" applyNumberFormat="1" applyFont="1" applyAlignment="1">
      <alignment horizontal="center" vertical="top"/>
    </xf>
    <xf numFmtId="41" fontId="0" fillId="0" borderId="24" xfId="0" applyBorder="1" applyAlignment="1">
      <alignment horizontal="left" vertical="top"/>
    </xf>
    <xf numFmtId="41" fontId="0" fillId="0" borderId="23" xfId="0" applyBorder="1" applyAlignment="1">
      <alignment horizontal="left" vertical="top"/>
    </xf>
    <xf numFmtId="41" fontId="0" fillId="0" borderId="25" xfId="0" applyBorder="1" applyAlignment="1">
      <alignment horizontal="left" vertical="top"/>
    </xf>
    <xf numFmtId="41" fontId="0" fillId="0" borderId="26" xfId="0" applyBorder="1" applyAlignment="1">
      <alignment horizontal="left" vertical="top"/>
    </xf>
    <xf numFmtId="41" fontId="0" fillId="0" borderId="0" xfId="0" applyAlignment="1">
      <alignment horizontal="left" vertical="top"/>
    </xf>
    <xf numFmtId="41" fontId="0" fillId="0" borderId="19" xfId="0" applyBorder="1" applyAlignment="1">
      <alignment horizontal="left" vertical="top"/>
    </xf>
    <xf numFmtId="41" fontId="0" fillId="0" borderId="27" xfId="0" applyBorder="1" applyAlignment="1">
      <alignment horizontal="left" vertical="top"/>
    </xf>
    <xf numFmtId="41" fontId="0" fillId="0" borderId="21" xfId="0" applyBorder="1" applyAlignment="1">
      <alignment horizontal="left" vertical="top"/>
    </xf>
    <xf numFmtId="41" fontId="0" fillId="0" borderId="28" xfId="0" applyBorder="1" applyAlignment="1">
      <alignment horizontal="left" vertical="top"/>
    </xf>
  </cellXfs>
  <cellStyles count="6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" xfId="28" xr:uid="{00000000-0005-0000-0000-00001B000000}"/>
    <cellStyle name="Comma [0] 2" xfId="29" xr:uid="{00000000-0005-0000-0000-00001C000000}"/>
    <cellStyle name="Comma 2" xfId="30" xr:uid="{00000000-0005-0000-0000-00001D000000}"/>
    <cellStyle name="Comma 3" xfId="31" xr:uid="{00000000-0005-0000-0000-00001E000000}"/>
    <cellStyle name="Comma 4" xfId="32" xr:uid="{00000000-0005-0000-0000-00001F000000}"/>
    <cellStyle name="Comma 5" xfId="33" xr:uid="{00000000-0005-0000-0000-000020000000}"/>
    <cellStyle name="Comma 6" xfId="34" xr:uid="{00000000-0005-0000-0000-000021000000}"/>
    <cellStyle name="Comma 7" xfId="35" xr:uid="{00000000-0005-0000-0000-000022000000}"/>
    <cellStyle name="Currency" xfId="36" builtinId="4"/>
    <cellStyle name="Currency [0] 2" xfId="37" xr:uid="{00000000-0005-0000-0000-000024000000}"/>
    <cellStyle name="Currency 2" xfId="38" xr:uid="{00000000-0005-0000-0000-000025000000}"/>
    <cellStyle name="Currency 3" xfId="39" xr:uid="{00000000-0005-0000-0000-000026000000}"/>
    <cellStyle name="Currency 4" xfId="40" xr:uid="{00000000-0005-0000-0000-000027000000}"/>
    <cellStyle name="Currency 5" xfId="41" xr:uid="{00000000-0005-0000-0000-000028000000}"/>
    <cellStyle name="Currency 6" xfId="42" xr:uid="{00000000-0005-0000-0000-000029000000}"/>
    <cellStyle name="Currency 7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54" xr:uid="{00000000-0005-0000-0000-000036000000}"/>
    <cellStyle name="Note" xfId="55" builtinId="10" customBuiltin="1"/>
    <cellStyle name="Output" xfId="56" builtinId="21" customBuiltin="1"/>
    <cellStyle name="Percent" xfId="57" builtinId="5"/>
    <cellStyle name="Percent 2" xfId="58" xr:uid="{00000000-0005-0000-0000-00003A000000}"/>
    <cellStyle name="Text Column (No indent)" xfId="59" xr:uid="{00000000-0005-0000-0000-00003B000000}"/>
    <cellStyle name="Title" xfId="60" builtinId="15" customBuiltin="1"/>
    <cellStyle name="Total" xfId="61" builtinId="25" customBuiltin="1"/>
    <cellStyle name="Warning Text" xfId="6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34188486742837E-2"/>
          <c:y val="7.0235716736291906E-2"/>
          <c:w val="0.57404569548112339"/>
          <c:h val="0.79484048001049423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A55-47CB-9399-C4C148F66EF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55-47CB-9399-C4C148F66EF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A55-47CB-9399-C4C148F66EF2}"/>
              </c:ext>
            </c:extLst>
          </c:dPt>
          <c:dPt>
            <c:idx val="3"/>
            <c:bubble3D val="0"/>
            <c:spPr>
              <a:solidFill>
                <a:srgbClr val="604A7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A55-47CB-9399-C4C148F66EF2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A55-47CB-9399-C4C148F66EF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A55-47CB-9399-C4C148F66EF2}"/>
              </c:ext>
            </c:extLst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A55-47CB-9399-C4C148F66EF2}"/>
              </c:ext>
            </c:extLst>
          </c:dPt>
          <c:dPt>
            <c:idx val="7"/>
            <c:bubble3D val="0"/>
            <c:spPr>
              <a:solidFill>
                <a:srgbClr val="E46C0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A55-47CB-9399-C4C148F66EF2}"/>
              </c:ext>
            </c:extLst>
          </c:dPt>
          <c:dPt>
            <c:idx val="8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A55-47CB-9399-C4C148F66EF2}"/>
              </c:ext>
            </c:extLst>
          </c:dPt>
          <c:cat>
            <c:strRef>
              <c:f>'Data Input'!$B$10:$B$18</c:f>
              <c:strCache>
                <c:ptCount val="9"/>
                <c:pt idx="0">
                  <c:v> Taxes </c:v>
                </c:pt>
                <c:pt idx="1">
                  <c:v> Licenses &amp; Permits </c:v>
                </c:pt>
                <c:pt idx="2">
                  <c:v> Intergovernmental </c:v>
                </c:pt>
                <c:pt idx="3">
                  <c:v> Fines &amp; Forfeitures </c:v>
                </c:pt>
                <c:pt idx="4">
                  <c:v> Contributions from Local Units </c:v>
                </c:pt>
                <c:pt idx="5">
                  <c:v> Charges for Services </c:v>
                </c:pt>
                <c:pt idx="6">
                  <c:v> Grants </c:v>
                </c:pt>
                <c:pt idx="7">
                  <c:v> Interest &amp; Rents </c:v>
                </c:pt>
                <c:pt idx="8">
                  <c:v> Other Revenues </c:v>
                </c:pt>
              </c:strCache>
            </c:strRef>
          </c:cat>
          <c:val>
            <c:numRef>
              <c:f>'Data Input'!$G$10:$G$18</c:f>
              <c:numCache>
                <c:formatCode>_(* #,##0_);_(* \(#,##0\);_(* "-"_);_(@_)</c:formatCode>
                <c:ptCount val="9"/>
                <c:pt idx="0">
                  <c:v>1290509</c:v>
                </c:pt>
                <c:pt idx="1">
                  <c:v>19622</c:v>
                </c:pt>
                <c:pt idx="2">
                  <c:v>715897</c:v>
                </c:pt>
                <c:pt idx="3">
                  <c:v>7403</c:v>
                </c:pt>
                <c:pt idx="4">
                  <c:v>79538</c:v>
                </c:pt>
                <c:pt idx="5">
                  <c:v>1459385</c:v>
                </c:pt>
                <c:pt idx="6">
                  <c:v>232322</c:v>
                </c:pt>
                <c:pt idx="7">
                  <c:v>28609</c:v>
                </c:pt>
                <c:pt idx="8">
                  <c:v>194172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55-47CB-9399-C4C148F66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13282828796609"/>
          <c:y val="0.21988676747277811"/>
          <c:w val="0.23479018929913012"/>
          <c:h val="0.54519869743250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76879774947738E-2"/>
          <c:y val="6.7567567567567571E-2"/>
          <c:w val="0.88821883293233239"/>
          <c:h val="0.78630036601978059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Input'!$B$48</c:f>
              <c:strCache>
                <c:ptCount val="1"/>
                <c:pt idx="0">
                  <c:v> Assets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'Data Input'!$C$47:$G$47</c:f>
              <c:numCache>
                <c:formatCode>m/d/yyyy</c:formatCode>
                <c:ptCount val="5"/>
              </c:numCache>
            </c:numRef>
          </c:cat>
          <c:val>
            <c:numRef>
              <c:f>'Data Input'!$C$48:$G$48</c:f>
              <c:numCache>
                <c:formatCode>_(* #,##0_);_(* \(#,##0\);_(* "-"_);_(@_)</c:formatCode>
                <c:ptCount val="5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56B-4634-BFFE-14030CEA0DDB}"/>
            </c:ext>
          </c:extLst>
        </c:ser>
        <c:ser>
          <c:idx val="1"/>
          <c:order val="1"/>
          <c:tx>
            <c:strRef>
              <c:f>'Data Input'!$B$49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'Data Input'!$C$47:$G$47</c:f>
              <c:numCache>
                <c:formatCode>m/d/yyyy</c:formatCode>
                <c:ptCount val="5"/>
              </c:numCache>
            </c:numRef>
          </c:cat>
          <c:val>
            <c:numRef>
              <c:f>'Data Input'!$C$49:$G$49</c:f>
              <c:numCache>
                <c:formatCode>_(* #,##0_);_(* \(#,##0\);_(* "-"_);_(@_)</c:formatCode>
                <c:ptCount val="5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56B-4634-BFFE-14030CEA0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051264"/>
        <c:axId val="1"/>
      </c:lineChart>
      <c:catAx>
        <c:axId val="3720512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051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272257532246944"/>
          <c:y val="0.90911966209868811"/>
          <c:w val="0.79458933264145482"/>
          <c:h val="7.27295729678950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10527509261476"/>
          <c:y val="5.871353261883798E-2"/>
          <c:w val="0.88685280142871226"/>
          <c:h val="0.77406349297799781"/>
        </c:manualLayout>
      </c:layout>
      <c:lineChart>
        <c:grouping val="standard"/>
        <c:varyColors val="0"/>
        <c:ser>
          <c:idx val="0"/>
          <c:order val="0"/>
          <c:tx>
            <c:strRef>
              <c:f>'Data Input'!$B$54</c:f>
              <c:strCache>
                <c:ptCount val="1"/>
                <c:pt idx="0">
                  <c:v> Assets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'Data Input'!$C$53:$G$53</c:f>
              <c:numCache>
                <c:formatCode>m/d/yyyy</c:formatCode>
                <c:ptCount val="5"/>
              </c:numCache>
            </c:numRef>
          </c:cat>
          <c:val>
            <c:numRef>
              <c:f>'Data Input'!$C$54:$G$54</c:f>
              <c:numCache>
                <c:formatCode>_(* #,##0_);_(* \(#,##0\);_(* "-"_);_(@_)</c:formatCode>
                <c:ptCount val="5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42-46E5-B390-2EA02A572789}"/>
            </c:ext>
          </c:extLst>
        </c:ser>
        <c:ser>
          <c:idx val="1"/>
          <c:order val="1"/>
          <c:tx>
            <c:strRef>
              <c:f>'Data Input'!$B$55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'Data Input'!$C$53:$G$53</c:f>
              <c:numCache>
                <c:formatCode>m/d/yyyy</c:formatCode>
                <c:ptCount val="5"/>
              </c:numCache>
            </c:numRef>
          </c:cat>
          <c:val>
            <c:numRef>
              <c:f>'Data Input'!$C$55:$G$55</c:f>
              <c:numCache>
                <c:formatCode>_(* #,##0_);_(* \(#,##0\);_(* "-"_);_(@_)</c:formatCode>
                <c:ptCount val="5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942-46E5-B390-2EA02A572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050016"/>
        <c:axId val="1"/>
      </c:lineChart>
      <c:catAx>
        <c:axId val="372050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0500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786243247188281E-2"/>
          <c:y val="0.90305886435136351"/>
          <c:w val="0.81042326890777949"/>
          <c:h val="7.27295729678950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66397902225688E-2"/>
          <c:y val="6.6666883681261987E-2"/>
          <c:w val="0.58019858079225406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Input'!$A$69:$B$69</c:f>
              <c:strCache>
                <c:ptCount val="2"/>
                <c:pt idx="0">
                  <c:v> Structured Debt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Input'!$C$69:$G$69</c:f>
              <c:numCache>
                <c:formatCode>_(* #,##0_);_(* \(#,##0\);_(* "-"_);_(@_)</c:formatCode>
                <c:ptCount val="5"/>
                <c:pt idx="0">
                  <c:v>962190</c:v>
                </c:pt>
                <c:pt idx="1">
                  <c:v>4999730</c:v>
                </c:pt>
                <c:pt idx="2">
                  <c:v>4816665</c:v>
                </c:pt>
                <c:pt idx="3">
                  <c:v>4491665</c:v>
                </c:pt>
                <c:pt idx="4">
                  <c:v>4200000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EFA-4BBC-B08E-B8960DA754FA}"/>
            </c:ext>
          </c:extLst>
        </c:ser>
        <c:ser>
          <c:idx val="1"/>
          <c:order val="1"/>
          <c:tx>
            <c:strRef>
              <c:f>'Data Input'!$A$70:$B$70</c:f>
              <c:strCache>
                <c:ptCount val="2"/>
                <c:pt idx="0">
                  <c:v> Employee Compensated Absences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Input'!$C$70:$G$70</c:f>
              <c:numCache>
                <c:formatCode>_(* #,##0_);_(* \(#,##0\);_(* "-"_);_(@_)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EFA-4BBC-B08E-B8960DA754FA}"/>
            </c:ext>
          </c:extLst>
        </c:ser>
        <c:ser>
          <c:idx val="2"/>
          <c:order val="2"/>
          <c:tx>
            <c:strRef>
              <c:f>'Data Input'!$A$71:$B$71</c:f>
              <c:strCache>
                <c:ptCount val="2"/>
                <c:pt idx="0">
                  <c:v> Landfill Closure &amp; Postclosure Care 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Input'!$C$71:$G$71</c:f>
              <c:numCache>
                <c:formatCode>_(* #,##0_);_(* \(#,##0\);_(* "-"_);_(@_)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EFA-4BBC-B08E-B8960DA754FA}"/>
            </c:ext>
          </c:extLst>
        </c:ser>
        <c:ser>
          <c:idx val="3"/>
          <c:order val="3"/>
          <c:tx>
            <c:strRef>
              <c:f>'Data Input'!$A$72:$B$72</c:f>
              <c:strCache>
                <c:ptCount val="2"/>
                <c:pt idx="0">
                  <c:v> Uninsured Losses 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Input'!$C$72:$G$72</c:f>
              <c:numCache>
                <c:formatCode>_(* #,##0_);_(* \(#,##0\);_(* "-"_);_(@_)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4EFA-4BBC-B08E-B8960DA754FA}"/>
            </c:ext>
          </c:extLst>
        </c:ser>
        <c:ser>
          <c:idx val="4"/>
          <c:order val="4"/>
          <c:tx>
            <c:strRef>
              <c:f>'Data Input'!$A$73:$B$73</c:f>
              <c:strCache>
                <c:ptCount val="2"/>
                <c:pt idx="0">
                  <c:v> Other Claims &amp; Contingencies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Input'!$C$73:$G$73</c:f>
              <c:numCache>
                <c:formatCode>_(* #,##0_);_(* \(#,##0\);_(* "-"_);_(@_)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4EFA-4BBC-B08E-B8960DA75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051680"/>
        <c:axId val="1"/>
      </c:barChart>
      <c:catAx>
        <c:axId val="37205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0516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4009917950100315"/>
          <c:y val="0.2333407132719966"/>
          <c:w val="0.34826064781361571"/>
          <c:h val="0.533350201764563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21062618595827E-2"/>
          <c:y val="6.6666883681261987E-2"/>
          <c:w val="0.59582542694497154"/>
          <c:h val="0.83000270183171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Input'!$A$69</c:f>
              <c:strCache>
                <c:ptCount val="1"/>
                <c:pt idx="0">
                  <c:v> Structured Debt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'Data Input'!$H$69:$I$69</c:f>
              <c:numCache>
                <c:formatCode>_(* #,##0_);_(* \(#,##0\);_(* "-"_);_(@_)</c:formatCode>
                <c:ptCount val="2"/>
                <c:pt idx="0">
                  <c:v>1800.99</c:v>
                </c:pt>
                <c:pt idx="1">
                  <c:v>1684.04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6F4-444B-A47B-335B4A658460}"/>
            </c:ext>
          </c:extLst>
        </c:ser>
        <c:ser>
          <c:idx val="1"/>
          <c:order val="1"/>
          <c:tx>
            <c:strRef>
              <c:f>'Data Input'!$A$70</c:f>
              <c:strCache>
                <c:ptCount val="1"/>
                <c:pt idx="0">
                  <c:v> Employee Compensated Absences 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'Data Input'!$H$70:$I$70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6F4-444B-A47B-335B4A658460}"/>
            </c:ext>
          </c:extLst>
        </c:ser>
        <c:ser>
          <c:idx val="2"/>
          <c:order val="2"/>
          <c:tx>
            <c:strRef>
              <c:f>'Data Input'!$A$71</c:f>
              <c:strCache>
                <c:ptCount val="1"/>
                <c:pt idx="0">
                  <c:v> Landfill Closure &amp; Postclosure Care 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'Data Input'!$H$71:$I$71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6F4-444B-A47B-335B4A658460}"/>
            </c:ext>
          </c:extLst>
        </c:ser>
        <c:ser>
          <c:idx val="3"/>
          <c:order val="3"/>
          <c:tx>
            <c:strRef>
              <c:f>'Data Input'!$A$72</c:f>
              <c:strCache>
                <c:ptCount val="1"/>
                <c:pt idx="0">
                  <c:v> Uninsured Losses 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'Data Input'!$H$72:$I$72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B6F4-444B-A47B-335B4A658460}"/>
            </c:ext>
          </c:extLst>
        </c:ser>
        <c:ser>
          <c:idx val="4"/>
          <c:order val="4"/>
          <c:tx>
            <c:strRef>
              <c:f>'Data Input'!$A$73</c:f>
              <c:strCache>
                <c:ptCount val="1"/>
                <c:pt idx="0">
                  <c:v> Other Claims &amp; Contingencies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'Data Input'!$H$73:$I$73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B6F4-444B-A47B-335B4A658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052096"/>
        <c:axId val="1"/>
      </c:barChart>
      <c:catAx>
        <c:axId val="37205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052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2241078737636801"/>
          <c:y val="7.8552557599535458E-2"/>
          <c:w val="0.3700308034707066"/>
          <c:h val="0.839908115871956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1071385780046"/>
          <c:y val="6.6889632107023408E-2"/>
          <c:w val="0.86807499700460322"/>
          <c:h val="0.69230769230769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Input'!$F$47</c:f>
              <c:strCache>
                <c:ptCount val="1"/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('Data Input'!$A$46,'Data Input'!$A$52,'Data Input'!$A$58)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('Data Input'!$F$51,'Data Input'!$F$57,'Data Input'!$F$62)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0DB-44A6-986C-31AA9E5E0CA5}"/>
            </c:ext>
          </c:extLst>
        </c:ser>
        <c:ser>
          <c:idx val="1"/>
          <c:order val="1"/>
          <c:tx>
            <c:strRef>
              <c:f>'Data Input'!$G$47</c:f>
              <c:strCache>
                <c:ptCount val="1"/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('Data Input'!$A$46,'Data Input'!$A$52,'Data Input'!$A$58)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('Data Input'!$G$51,'Data Input'!$G$57,'Data Input'!$G$62)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0DB-44A6-986C-31AA9E5E0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52928"/>
        <c:axId val="1"/>
      </c:barChart>
      <c:catAx>
        <c:axId val="37205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0529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4989851573525477E-2"/>
          <c:y val="0.80245820901208076"/>
          <c:w val="0.66492896101467835"/>
          <c:h val="8.8148818414205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95666711602741"/>
          <c:y val="6.6666883681261987E-2"/>
          <c:w val="0.82826174874930869"/>
          <c:h val="0.45000146484851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Input'!$H$5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'Data Input'!$B$10:$B$20</c:f>
              <c:strCache>
                <c:ptCount val="11"/>
                <c:pt idx="0">
                  <c:v> Taxes </c:v>
                </c:pt>
                <c:pt idx="1">
                  <c:v> Licenses &amp; Permits </c:v>
                </c:pt>
                <c:pt idx="2">
                  <c:v> Intergovernmental </c:v>
                </c:pt>
                <c:pt idx="3">
                  <c:v> Fines &amp; Forfeitures </c:v>
                </c:pt>
                <c:pt idx="4">
                  <c:v> Contributions from Local Units </c:v>
                </c:pt>
                <c:pt idx="5">
                  <c:v> Charges for Services </c:v>
                </c:pt>
                <c:pt idx="6">
                  <c:v> Grants </c:v>
                </c:pt>
                <c:pt idx="7">
                  <c:v> Interest &amp; Rents </c:v>
                </c:pt>
                <c:pt idx="8">
                  <c:v> Other Revenues </c:v>
                </c:pt>
                <c:pt idx="9">
                  <c:v> Contributions </c:v>
                </c:pt>
                <c:pt idx="10">
                  <c:v> Total Revenues </c:v>
                </c:pt>
              </c:strCache>
            </c:strRef>
          </c:cat>
          <c:val>
            <c:numRef>
              <c:f>'Data Input'!$H$10:$H$18</c:f>
              <c:numCache>
                <c:formatCode>_(* #,##0_);_(* \(#,##0\);_(* "-"_);_(@_)</c:formatCode>
                <c:ptCount val="9"/>
                <c:pt idx="0">
                  <c:v>541.6</c:v>
                </c:pt>
                <c:pt idx="1">
                  <c:v>6.69</c:v>
                </c:pt>
                <c:pt idx="2">
                  <c:v>263.14</c:v>
                </c:pt>
                <c:pt idx="3">
                  <c:v>2.8</c:v>
                </c:pt>
                <c:pt idx="4">
                  <c:v>34.68</c:v>
                </c:pt>
                <c:pt idx="5">
                  <c:v>462.21</c:v>
                </c:pt>
                <c:pt idx="6">
                  <c:v>11.37</c:v>
                </c:pt>
                <c:pt idx="7">
                  <c:v>11.69</c:v>
                </c:pt>
                <c:pt idx="8">
                  <c:v>38.659999999999997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BF5-4EEB-ADCD-1EB263CDCA5E}"/>
            </c:ext>
          </c:extLst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'Data Input'!$B$10:$B$20</c:f>
              <c:strCache>
                <c:ptCount val="11"/>
                <c:pt idx="0">
                  <c:v> Taxes </c:v>
                </c:pt>
                <c:pt idx="1">
                  <c:v> Licenses &amp; Permits </c:v>
                </c:pt>
                <c:pt idx="2">
                  <c:v> Intergovernmental </c:v>
                </c:pt>
                <c:pt idx="3">
                  <c:v> Fines &amp; Forfeitures </c:v>
                </c:pt>
                <c:pt idx="4">
                  <c:v> Contributions from Local Units </c:v>
                </c:pt>
                <c:pt idx="5">
                  <c:v> Charges for Services </c:v>
                </c:pt>
                <c:pt idx="6">
                  <c:v> Grants </c:v>
                </c:pt>
                <c:pt idx="7">
                  <c:v> Interest &amp; Rents </c:v>
                </c:pt>
                <c:pt idx="8">
                  <c:v> Other Revenues </c:v>
                </c:pt>
                <c:pt idx="9">
                  <c:v> Contributions </c:v>
                </c:pt>
                <c:pt idx="10">
                  <c:v> Total Revenues </c:v>
                </c:pt>
              </c:strCache>
            </c:strRef>
          </c:cat>
          <c:val>
            <c:numRef>
              <c:f>'Data Input'!$I$10:$I$18</c:f>
              <c:numCache>
                <c:formatCode>_(* #,##0_);_(* \(#,##0\);_(* "-"_);_(@_)</c:formatCode>
                <c:ptCount val="9"/>
                <c:pt idx="0">
                  <c:v>517.45000000000005</c:v>
                </c:pt>
                <c:pt idx="1">
                  <c:v>7.87</c:v>
                </c:pt>
                <c:pt idx="2">
                  <c:v>287.05</c:v>
                </c:pt>
                <c:pt idx="3">
                  <c:v>2.97</c:v>
                </c:pt>
                <c:pt idx="4">
                  <c:v>31.89</c:v>
                </c:pt>
                <c:pt idx="5">
                  <c:v>585.16</c:v>
                </c:pt>
                <c:pt idx="6">
                  <c:v>93.15</c:v>
                </c:pt>
                <c:pt idx="7">
                  <c:v>11.47</c:v>
                </c:pt>
                <c:pt idx="8">
                  <c:v>77.86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BF5-4EEB-ADCD-1EB263CDC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48768"/>
        <c:axId val="1"/>
      </c:barChart>
      <c:catAx>
        <c:axId val="3720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0487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1523079774198013"/>
          <c:y val="0.89002957590685994"/>
          <c:w val="0.28044383721840543"/>
          <c:h val="8.00026585084817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30829860421726E-2"/>
          <c:y val="0.36577241140875927"/>
          <c:w val="0.88326932156390747"/>
          <c:h val="0.530202211032880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Input'!$B$88</c:f>
              <c:strCache>
                <c:ptCount val="1"/>
                <c:pt idx="0">
                  <c:v> Taxes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Input'!$C$88:$G$88</c:f>
              <c:numCache>
                <c:formatCode>_(* #,##0_);_(* \(#,##0\);_(* "-"_);_(@_)</c:formatCode>
                <c:ptCount val="5"/>
                <c:pt idx="0">
                  <c:v>1287252</c:v>
                </c:pt>
                <c:pt idx="1">
                  <c:v>1212224</c:v>
                </c:pt>
                <c:pt idx="2">
                  <c:v>1216515</c:v>
                </c:pt>
                <c:pt idx="3">
                  <c:v>1298224</c:v>
                </c:pt>
                <c:pt idx="4">
                  <c:v>1290509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97C-4CC4-A25D-BE6192853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291008"/>
        <c:axId val="1"/>
      </c:barChart>
      <c:catAx>
        <c:axId val="3702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02910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81057221917255E-2"/>
          <c:y val="5.3280182181621956E-2"/>
          <c:w val="0.56384097121708765"/>
          <c:h val="0.89811219638561279"/>
        </c:manualLayout>
      </c:layout>
      <c:pieChart>
        <c:varyColors val="0"/>
        <c:ser>
          <c:idx val="0"/>
          <c:order val="0"/>
          <c:dPt>
            <c:idx val="0"/>
            <c:bubble3D val="0"/>
            <c:spPr>
              <a:solidFill>
                <a:srgbClr val="604A7B"/>
              </a:solidFill>
            </c:spPr>
            <c:extLst>
              <c:ext xmlns:c16="http://schemas.microsoft.com/office/drawing/2014/chart" uri="{C3380CC4-5D6E-409C-BE32-E72D297353CC}">
                <c16:uniqueId val="{00000000-DF26-47CB-B55A-83B7901B68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26-47CB-B55A-83B7901B684D}"/>
              </c:ext>
            </c:extLst>
          </c:dPt>
          <c:dPt>
            <c:idx val="2"/>
            <c:bubble3D val="0"/>
            <c:spPr>
              <a:solidFill>
                <a:srgbClr val="E46C0A"/>
              </a:solidFill>
            </c:spPr>
            <c:extLst>
              <c:ext xmlns:c16="http://schemas.microsoft.com/office/drawing/2014/chart" uri="{C3380CC4-5D6E-409C-BE32-E72D297353CC}">
                <c16:uniqueId val="{00000002-DF26-47CB-B55A-83B7901B684D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F26-47CB-B55A-83B7901B684D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DF26-47CB-B55A-83B7901B684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F26-47CB-B55A-83B7901B684D}"/>
              </c:ext>
            </c:extLst>
          </c:dPt>
          <c:dPt>
            <c:idx val="6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6-DF26-47CB-B55A-83B7901B684D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DF26-47CB-B55A-83B7901B684D}"/>
              </c:ext>
            </c:extLst>
          </c:dPt>
          <c:dPt>
            <c:idx val="8"/>
            <c:bubble3D val="0"/>
            <c:spPr>
              <a:solidFill>
                <a:srgbClr val="339966"/>
              </a:solidFill>
            </c:spPr>
            <c:extLst>
              <c:ext xmlns:c16="http://schemas.microsoft.com/office/drawing/2014/chart" uri="{C3380CC4-5D6E-409C-BE32-E72D297353CC}">
                <c16:uniqueId val="{00000008-DF26-47CB-B55A-83B7901B684D}"/>
              </c:ext>
            </c:extLst>
          </c:dPt>
          <c:dPt>
            <c:idx val="9"/>
            <c:bubble3D val="0"/>
            <c:spPr>
              <a:solidFill>
                <a:srgbClr val="B8A9CB"/>
              </a:solidFill>
            </c:spPr>
            <c:extLst>
              <c:ext xmlns:c16="http://schemas.microsoft.com/office/drawing/2014/chart" uri="{C3380CC4-5D6E-409C-BE32-E72D297353CC}">
                <c16:uniqueId val="{00000009-DF26-47CB-B55A-83B7901B684D}"/>
              </c:ext>
            </c:extLst>
          </c:dPt>
          <c:dPt>
            <c:idx val="10"/>
            <c:bubble3D val="0"/>
            <c:spPr>
              <a:solidFill>
                <a:srgbClr val="C3D69B"/>
              </a:solidFill>
            </c:spPr>
            <c:extLst>
              <c:ext xmlns:c16="http://schemas.microsoft.com/office/drawing/2014/chart" uri="{C3380CC4-5D6E-409C-BE32-E72D297353CC}">
                <c16:uniqueId val="{0000000A-DF26-47CB-B55A-83B7901B684D}"/>
              </c:ext>
            </c:extLst>
          </c:dPt>
          <c:cat>
            <c:strRef>
              <c:f>'Data Input'!$B$22:$B$32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Other Expenditures </c:v>
                </c:pt>
              </c:strCache>
            </c:strRef>
          </c:cat>
          <c:val>
            <c:numRef>
              <c:f>'Data Input'!$G$22:$G$32</c:f>
              <c:numCache>
                <c:formatCode>_(* #,##0_);_(* \(#,##0\);_(* "-"_);_(@_)</c:formatCode>
                <c:ptCount val="11"/>
                <c:pt idx="0">
                  <c:v>801405</c:v>
                </c:pt>
                <c:pt idx="1">
                  <c:v>1054239</c:v>
                </c:pt>
                <c:pt idx="4">
                  <c:v>963453</c:v>
                </c:pt>
                <c:pt idx="5">
                  <c:v>0</c:v>
                </c:pt>
                <c:pt idx="6">
                  <c:v>355</c:v>
                </c:pt>
                <c:pt idx="7">
                  <c:v>43045</c:v>
                </c:pt>
                <c:pt idx="8">
                  <c:v>73116</c:v>
                </c:pt>
                <c:pt idx="9">
                  <c:v>332511</c:v>
                </c:pt>
                <c:pt idx="10">
                  <c:v>117215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F26-47CB-B55A-83B7901B6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34014323834948"/>
          <c:y val="6.1164020294926756E-2"/>
          <c:w val="0.2683014336421326"/>
          <c:h val="0.8624126861584672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7721021611002"/>
          <c:y val="5.58659979841322E-2"/>
          <c:w val="0.84479371316306484"/>
          <c:h val="0.46927438306671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Input'!$H$5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'Data Input'!$B$22:$B$32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Other Expenditures </c:v>
                </c:pt>
              </c:strCache>
            </c:strRef>
          </c:cat>
          <c:val>
            <c:numRef>
              <c:f>'Data Input'!$H$22:$H$32</c:f>
              <c:numCache>
                <c:formatCode>_(* #,##0_);_(* \(#,##0\);_(* "-"_);_(@_)</c:formatCode>
                <c:ptCount val="11"/>
                <c:pt idx="0">
                  <c:v>314.31</c:v>
                </c:pt>
                <c:pt idx="1">
                  <c:v>483.03</c:v>
                </c:pt>
                <c:pt idx="2">
                  <c:v>0</c:v>
                </c:pt>
                <c:pt idx="3">
                  <c:v>0</c:v>
                </c:pt>
                <c:pt idx="4">
                  <c:v>371.34</c:v>
                </c:pt>
                <c:pt idx="5">
                  <c:v>0</c:v>
                </c:pt>
                <c:pt idx="6">
                  <c:v>0.05</c:v>
                </c:pt>
                <c:pt idx="7">
                  <c:v>19.41</c:v>
                </c:pt>
                <c:pt idx="8">
                  <c:v>361.32</c:v>
                </c:pt>
                <c:pt idx="9">
                  <c:v>37.950000000000003</c:v>
                </c:pt>
                <c:pt idx="10">
                  <c:v>60.94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1E1-4E83-866D-8C081374A938}"/>
            </c:ext>
          </c:extLst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'Data Input'!$B$22:$B$32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Other Expenditures </c:v>
                </c:pt>
              </c:strCache>
            </c:strRef>
          </c:cat>
          <c:val>
            <c:numRef>
              <c:f>'Data Input'!$I$22:$I$32</c:f>
              <c:numCache>
                <c:formatCode>_(* #,##0_);_(* \(#,##0\);_(* "-"_);_(@_)</c:formatCode>
                <c:ptCount val="11"/>
                <c:pt idx="0">
                  <c:v>321.33</c:v>
                </c:pt>
                <c:pt idx="1">
                  <c:v>422.71</c:v>
                </c:pt>
                <c:pt idx="2">
                  <c:v>0</c:v>
                </c:pt>
                <c:pt idx="3">
                  <c:v>0</c:v>
                </c:pt>
                <c:pt idx="4">
                  <c:v>386.31</c:v>
                </c:pt>
                <c:pt idx="5">
                  <c:v>0</c:v>
                </c:pt>
                <c:pt idx="6">
                  <c:v>0.14000000000000001</c:v>
                </c:pt>
                <c:pt idx="7">
                  <c:v>17.260000000000002</c:v>
                </c:pt>
                <c:pt idx="8">
                  <c:v>29.32</c:v>
                </c:pt>
                <c:pt idx="9">
                  <c:v>133.32</c:v>
                </c:pt>
                <c:pt idx="10">
                  <c:v>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1E1-4E83-866D-8C081374A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289344"/>
        <c:axId val="1"/>
      </c:barChart>
      <c:catAx>
        <c:axId val="3702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0289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4185789473494871"/>
          <c:y val="0.87712398287003612"/>
          <c:w val="0.35954019963503225"/>
          <c:h val="6.14545465705120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5419847328243"/>
          <c:y val="0.35875805183519771"/>
          <c:w val="0.84732824427480913"/>
          <c:h val="0.5536738437771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Input'!$B$90</c:f>
              <c:strCache>
                <c:ptCount val="1"/>
                <c:pt idx="0">
                  <c:v> General Government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Input'!$C$90:$G$90</c:f>
              <c:numCache>
                <c:formatCode>_(* #,##0_);_(* \(#,##0\);_(* "-"_);_(@_)</c:formatCode>
                <c:ptCount val="5"/>
                <c:pt idx="0">
                  <c:v>556421</c:v>
                </c:pt>
                <c:pt idx="1">
                  <c:v>667895</c:v>
                </c:pt>
                <c:pt idx="2">
                  <c:v>725063</c:v>
                </c:pt>
                <c:pt idx="3">
                  <c:v>753409</c:v>
                </c:pt>
                <c:pt idx="4">
                  <c:v>801405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FDE-4A84-956C-FE11B245A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50848"/>
        <c:axId val="1"/>
      </c:barChart>
      <c:catAx>
        <c:axId val="3720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050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73941888100678"/>
          <c:y val="4.3243300310520892E-2"/>
          <c:w val="0.72173989654795401"/>
          <c:h val="0.83243353097752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Input'!$B$20</c:f>
              <c:strCache>
                <c:ptCount val="1"/>
                <c:pt idx="0">
                  <c:v> Total Revenues 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Input'!$C$20:$G$20</c:f>
              <c:numCache>
                <c:formatCode>_(* #,##0_);_(* \(#,##0\);_(* "-"_);_(@_)</c:formatCode>
                <c:ptCount val="5"/>
                <c:pt idx="0">
                  <c:v>3163762</c:v>
                </c:pt>
                <c:pt idx="1">
                  <c:v>3124860</c:v>
                </c:pt>
                <c:pt idx="2">
                  <c:v>3420270</c:v>
                </c:pt>
                <c:pt idx="3">
                  <c:v>3310956</c:v>
                </c:pt>
                <c:pt idx="4">
                  <c:v>4031456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86B-45B7-8E14-F06B481591D1}"/>
            </c:ext>
          </c:extLst>
        </c:ser>
        <c:ser>
          <c:idx val="1"/>
          <c:order val="1"/>
          <c:tx>
            <c:strRef>
              <c:f>'Data Input'!$B$33</c:f>
              <c:strCache>
                <c:ptCount val="1"/>
                <c:pt idx="0">
                  <c:v> Total Expenditures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Input'!$C$33:$G$33</c:f>
              <c:numCache>
                <c:formatCode>_(* #,##0_);_(* \(#,##0\);_(* "-"_);_(@_)</c:formatCode>
                <c:ptCount val="5"/>
                <c:pt idx="0">
                  <c:v>3111334</c:v>
                </c:pt>
                <c:pt idx="1">
                  <c:v>3332086</c:v>
                </c:pt>
                <c:pt idx="2">
                  <c:v>3800098</c:v>
                </c:pt>
                <c:pt idx="3">
                  <c:v>3951081</c:v>
                </c:pt>
                <c:pt idx="4">
                  <c:v>3385339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86B-45B7-8E14-F06B4815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054176"/>
        <c:axId val="1"/>
      </c:barChart>
      <c:lineChart>
        <c:grouping val="standard"/>
        <c:varyColors val="0"/>
        <c:ser>
          <c:idx val="2"/>
          <c:order val="2"/>
          <c:tx>
            <c:strRef>
              <c:f>'Data Input'!$B$42</c:f>
              <c:strCache>
                <c:ptCount val="1"/>
                <c:pt idx="0">
                  <c:v> Total Fund Balance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Input'!$C$42:$G$42</c:f>
              <c:numCache>
                <c:formatCode>_(* #,##0_);_(* \(#,##0\);_(* "-"_);_(@_)</c:formatCode>
                <c:ptCount val="5"/>
                <c:pt idx="0">
                  <c:v>1358925</c:v>
                </c:pt>
                <c:pt idx="1">
                  <c:v>1079016</c:v>
                </c:pt>
                <c:pt idx="2">
                  <c:v>917022</c:v>
                </c:pt>
                <c:pt idx="3">
                  <c:v>535166</c:v>
                </c:pt>
                <c:pt idx="4">
                  <c:v>1263423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86B-45B7-8E14-F06B4815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054176"/>
        <c:axId val="1"/>
      </c:lineChart>
      <c:catAx>
        <c:axId val="37205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0541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132666849188318"/>
          <c:y val="0.41352695193886124"/>
          <c:w val="0.28696578692115904"/>
          <c:h val="0.175681384810627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849011842897191"/>
          <c:y val="6.6666883681261987E-2"/>
          <c:w val="0.57314282904027336"/>
          <c:h val="0.75333578559826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Input'!$B$37</c:f>
              <c:strCache>
                <c:ptCount val="1"/>
                <c:pt idx="0">
                  <c:v> Nonspendable 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Input'!$C$37:$G$37</c:f>
              <c:numCache>
                <c:formatCode>_(* #,##0_);_(* \(#,##0\);_(* "-"_);_(@_)</c:formatCode>
                <c:ptCount val="5"/>
                <c:pt idx="0">
                  <c:v>4251</c:v>
                </c:pt>
                <c:pt idx="1">
                  <c:v>4251</c:v>
                </c:pt>
                <c:pt idx="2">
                  <c:v>4251</c:v>
                </c:pt>
                <c:pt idx="3">
                  <c:v>4251</c:v>
                </c:pt>
                <c:pt idx="4">
                  <c:v>16002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BB6-4731-B118-FB2A86719B64}"/>
            </c:ext>
          </c:extLst>
        </c:ser>
        <c:ser>
          <c:idx val="1"/>
          <c:order val="1"/>
          <c:tx>
            <c:strRef>
              <c:f>'Data Input'!$B$38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604A7B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Input'!$C$38:$G$38</c:f>
              <c:numCache>
                <c:formatCode>_(* #,##0_);_(* \(#,##0\);_(* "-"_);_(@_)</c:formatCode>
                <c:ptCount val="5"/>
                <c:pt idx="0">
                  <c:v>612618</c:v>
                </c:pt>
                <c:pt idx="1">
                  <c:v>469778</c:v>
                </c:pt>
                <c:pt idx="2">
                  <c:v>595477</c:v>
                </c:pt>
                <c:pt idx="3">
                  <c:v>300769</c:v>
                </c:pt>
                <c:pt idx="4">
                  <c:v>767330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BB6-4731-B118-FB2A86719B64}"/>
            </c:ext>
          </c:extLst>
        </c:ser>
        <c:ser>
          <c:idx val="2"/>
          <c:order val="2"/>
          <c:tx>
            <c:strRef>
              <c:f>'Data Input'!$B$39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Input'!$C$39:$G$39</c:f>
              <c:numCache>
                <c:formatCode>_(* #,##0_);_(* \(#,##0\);_(* "-"_);_(@_)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BB6-4731-B118-FB2A86719B64}"/>
            </c:ext>
          </c:extLst>
        </c:ser>
        <c:ser>
          <c:idx val="3"/>
          <c:order val="3"/>
          <c:tx>
            <c:strRef>
              <c:f>'Data Input'!$B$40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Input'!$C$40:$G$40</c:f>
              <c:numCache>
                <c:formatCode>_(* #,##0_);_(* \(#,##0\);_(* "-"_);_(@_)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EBB6-4731-B118-FB2A86719B64}"/>
            </c:ext>
          </c:extLst>
        </c:ser>
        <c:ser>
          <c:idx val="4"/>
          <c:order val="4"/>
          <c:tx>
            <c:strRef>
              <c:f>'Data Input'!$B$41</c:f>
              <c:strCache>
                <c:ptCount val="1"/>
                <c:pt idx="0">
                  <c:v> Unassigned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'Data Input'!$C$41:$G$41</c:f>
              <c:numCache>
                <c:formatCode>_(* #,##0_);_(* \(#,##0\);_(* "-"_);_(@_)</c:formatCode>
                <c:ptCount val="5"/>
                <c:pt idx="0">
                  <c:v>742056</c:v>
                </c:pt>
                <c:pt idx="1">
                  <c:v>604987</c:v>
                </c:pt>
                <c:pt idx="2">
                  <c:v>317294</c:v>
                </c:pt>
                <c:pt idx="3">
                  <c:v>230146</c:v>
                </c:pt>
                <c:pt idx="4">
                  <c:v>480091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EBB6-4731-B118-FB2A86719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055008"/>
        <c:axId val="1"/>
      </c:barChart>
      <c:catAx>
        <c:axId val="3720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0550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060355442023812E-2"/>
          <c:y val="0.90669679642946033"/>
          <c:w val="0.90120580671475592"/>
          <c:h val="7.33357702994416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001061482105"/>
          <c:y val="6.6666883681261987E-2"/>
          <c:w val="0.88913137857865421"/>
          <c:h val="0.75333578559826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Input'!$B$37</c:f>
              <c:strCache>
                <c:ptCount val="1"/>
                <c:pt idx="0">
                  <c:v> Nonspendable 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'Data Input'!$H$37:$I$37</c:f>
              <c:numCache>
                <c:formatCode>_(* #,##0_);_(* \(#,##0\);_(* "-"_);_(@_)</c:formatCode>
                <c:ptCount val="2"/>
                <c:pt idx="0">
                  <c:v>1.77</c:v>
                </c:pt>
                <c:pt idx="1">
                  <c:v>6.42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7CC-4711-9EE5-E16FA0A43F4D}"/>
            </c:ext>
          </c:extLst>
        </c:ser>
        <c:ser>
          <c:idx val="1"/>
          <c:order val="1"/>
          <c:tx>
            <c:strRef>
              <c:f>'Data Input'!$B$38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604A7B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'Data Input'!$H$38:$I$38</c:f>
              <c:numCache>
                <c:formatCode>_(* #,##0_);_(* \(#,##0\);_(* "-"_);_(@_)</c:formatCode>
                <c:ptCount val="2"/>
                <c:pt idx="0">
                  <c:v>125.48</c:v>
                </c:pt>
                <c:pt idx="1">
                  <c:v>307.67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7CC-4711-9EE5-E16FA0A43F4D}"/>
            </c:ext>
          </c:extLst>
        </c:ser>
        <c:ser>
          <c:idx val="2"/>
          <c:order val="2"/>
          <c:tx>
            <c:strRef>
              <c:f>'Data Input'!$B$39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'Data Input'!$H$39:$I$39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7CC-4711-9EE5-E16FA0A43F4D}"/>
            </c:ext>
          </c:extLst>
        </c:ser>
        <c:ser>
          <c:idx val="3"/>
          <c:order val="3"/>
          <c:tx>
            <c:strRef>
              <c:f>'Data Input'!$B$40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'Data Input'!$H$40:$I$40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C7CC-4711-9EE5-E16FA0A43F4D}"/>
            </c:ext>
          </c:extLst>
        </c:ser>
        <c:ser>
          <c:idx val="4"/>
          <c:order val="4"/>
          <c:tx>
            <c:strRef>
              <c:f>'Data Input'!$B$41</c:f>
              <c:strCache>
                <c:ptCount val="1"/>
                <c:pt idx="0">
                  <c:v> Unassigned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'Data Input'!$H$41:$I$41</c:f>
              <c:numCache>
                <c:formatCode>_(* #,##0_);_(* \(#,##0\);_(* "-"_);_(@_)</c:formatCode>
                <c:ptCount val="2"/>
                <c:pt idx="0">
                  <c:v>96.01</c:v>
                </c:pt>
                <c:pt idx="1">
                  <c:v>192.5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C7CC-4711-9EE5-E16FA0A43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055840"/>
        <c:axId val="1"/>
      </c:barChart>
      <c:catAx>
        <c:axId val="3720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20558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2175597622028919E-2"/>
          <c:y val="0.90669679642946033"/>
          <c:w val="0.88915914280874286"/>
          <c:h val="7.33357702994416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11" dropStyle="combo" dx="21" fmlaLink="'Data Input'!$B$87" fmlaRange="'Data Input'!$B$10:$B$18" sel="1" val="0"/>
</file>

<file path=xl/ctrlProps/ctrlProp2.xml><?xml version="1.0" encoding="utf-8"?>
<formControlPr xmlns="http://schemas.microsoft.com/office/spreadsheetml/2009/9/main" objectType="Drop" dropLines="14" dropStyle="combo" dx="21" fmlaLink="'Data Input'!$B$89" fmlaRange="'Data Input'!$B$22:$B$32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771525</xdr:colOff>
      <xdr:row>17</xdr:row>
      <xdr:rowOff>0</xdr:rowOff>
    </xdr:to>
    <xdr:graphicFrame macro="">
      <xdr:nvGraphicFramePr>
        <xdr:cNvPr id="2328" name="Chart 1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4</xdr:col>
      <xdr:colOff>771525</xdr:colOff>
      <xdr:row>33</xdr:row>
      <xdr:rowOff>0</xdr:rowOff>
    </xdr:to>
    <xdr:graphicFrame macro="">
      <xdr:nvGraphicFramePr>
        <xdr:cNvPr id="2329" name="Chart 2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9</xdr:col>
      <xdr:colOff>1295400</xdr:colOff>
      <xdr:row>32</xdr:row>
      <xdr:rowOff>171450</xdr:rowOff>
    </xdr:to>
    <xdr:graphicFrame macro="">
      <xdr:nvGraphicFramePr>
        <xdr:cNvPr id="2330" name="Chart 3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1152525</xdr:colOff>
          <xdr:row>18</xdr:row>
          <xdr:rowOff>133350</xdr:rowOff>
        </xdr:from>
        <xdr:to>
          <xdr:col>7</xdr:col>
          <xdr:colOff>771525</xdr:colOff>
          <xdr:row>20</xdr:row>
          <xdr:rowOff>19050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866775</xdr:colOff>
      <xdr:row>17</xdr:row>
      <xdr:rowOff>0</xdr:rowOff>
    </xdr:to>
    <xdr:graphicFrame macro="">
      <xdr:nvGraphicFramePr>
        <xdr:cNvPr id="3341" name="Chart 4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171450</xdr:rowOff>
    </xdr:from>
    <xdr:to>
      <xdr:col>5</xdr:col>
      <xdr:colOff>552450</xdr:colOff>
      <xdr:row>36</xdr:row>
      <xdr:rowOff>152400</xdr:rowOff>
    </xdr:to>
    <xdr:graphicFrame macro="">
      <xdr:nvGraphicFramePr>
        <xdr:cNvPr id="3342" name="Chart 5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571500</xdr:colOff>
      <xdr:row>18</xdr:row>
      <xdr:rowOff>180975</xdr:rowOff>
    </xdr:from>
    <xdr:to>
      <xdr:col>9</xdr:col>
      <xdr:colOff>1323975</xdr:colOff>
      <xdr:row>36</xdr:row>
      <xdr:rowOff>123825</xdr:rowOff>
    </xdr:to>
    <xdr:graphicFrame macro="">
      <xdr:nvGraphicFramePr>
        <xdr:cNvPr id="3343" name="Chart 6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1514475</xdr:colOff>
          <xdr:row>19</xdr:row>
          <xdr:rowOff>123825</xdr:rowOff>
        </xdr:from>
        <xdr:to>
          <xdr:col>7</xdr:col>
          <xdr:colOff>485775</xdr:colOff>
          <xdr:row>20</xdr:row>
          <xdr:rowOff>171450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771525</xdr:colOff>
      <xdr:row>19</xdr:row>
      <xdr:rowOff>0</xdr:rowOff>
    </xdr:to>
    <xdr:graphicFrame macro="">
      <xdr:nvGraphicFramePr>
        <xdr:cNvPr id="11526" name="Chart 7">
          <a:extLst>
            <a:ext uri="{FF2B5EF4-FFF2-40B4-BE49-F238E27FC236}">
              <a16:creationId xmlns:a16="http://schemas.microsoft.com/office/drawing/2014/main" id="{00000000-0008-0000-0400-000006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20</xdr:row>
      <xdr:rowOff>0</xdr:rowOff>
    </xdr:from>
    <xdr:to>
      <xdr:col>8</xdr:col>
      <xdr:colOff>561975</xdr:colOff>
      <xdr:row>35</xdr:row>
      <xdr:rowOff>0</xdr:rowOff>
    </xdr:to>
    <xdr:graphicFrame macro="">
      <xdr:nvGraphicFramePr>
        <xdr:cNvPr id="11527" name="Chart 8">
          <a:extLst>
            <a:ext uri="{FF2B5EF4-FFF2-40B4-BE49-F238E27FC236}">
              <a16:creationId xmlns:a16="http://schemas.microsoft.com/office/drawing/2014/main" id="{00000000-0008-0000-0400-000007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20</xdr:row>
      <xdr:rowOff>19050</xdr:rowOff>
    </xdr:from>
    <xdr:to>
      <xdr:col>4</xdr:col>
      <xdr:colOff>800100</xdr:colOff>
      <xdr:row>35</xdr:row>
      <xdr:rowOff>19050</xdr:rowOff>
    </xdr:to>
    <xdr:graphicFrame macro="">
      <xdr:nvGraphicFramePr>
        <xdr:cNvPr id="11528" name="Chart 9">
          <a:extLst>
            <a:ext uri="{FF2B5EF4-FFF2-40B4-BE49-F238E27FC236}">
              <a16:creationId xmlns:a16="http://schemas.microsoft.com/office/drawing/2014/main" id="{00000000-0008-0000-0400-000008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142875</xdr:colOff>
      <xdr:row>17</xdr:row>
      <xdr:rowOff>0</xdr:rowOff>
    </xdr:to>
    <xdr:graphicFrame macro="">
      <xdr:nvGraphicFramePr>
        <xdr:cNvPr id="12724" name="Chart 10">
          <a:extLst>
            <a:ext uri="{FF2B5EF4-FFF2-40B4-BE49-F238E27FC236}">
              <a16:creationId xmlns:a16="http://schemas.microsoft.com/office/drawing/2014/main" id="{00000000-0008-0000-0500-0000B4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2</xdr:row>
      <xdr:rowOff>9525</xdr:rowOff>
    </xdr:from>
    <xdr:to>
      <xdr:col>10</xdr:col>
      <xdr:colOff>323850</xdr:colOff>
      <xdr:row>17</xdr:row>
      <xdr:rowOff>9525</xdr:rowOff>
    </xdr:to>
    <xdr:graphicFrame macro="">
      <xdr:nvGraphicFramePr>
        <xdr:cNvPr id="12725" name="Chart 11">
          <a:extLst>
            <a:ext uri="{FF2B5EF4-FFF2-40B4-BE49-F238E27FC236}">
              <a16:creationId xmlns:a16="http://schemas.microsoft.com/office/drawing/2014/main" id="{00000000-0008-0000-0500-0000B5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85725</xdr:colOff>
      <xdr:row>33</xdr:row>
      <xdr:rowOff>0</xdr:rowOff>
    </xdr:to>
    <xdr:graphicFrame macro="">
      <xdr:nvGraphicFramePr>
        <xdr:cNvPr id="12726" name="Chart 12">
          <a:extLst>
            <a:ext uri="{FF2B5EF4-FFF2-40B4-BE49-F238E27FC236}">
              <a16:creationId xmlns:a16="http://schemas.microsoft.com/office/drawing/2014/main" id="{00000000-0008-0000-0500-0000B6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180975</xdr:colOff>
      <xdr:row>18</xdr:row>
      <xdr:rowOff>0</xdr:rowOff>
    </xdr:from>
    <xdr:to>
      <xdr:col>16</xdr:col>
      <xdr:colOff>0</xdr:colOff>
      <xdr:row>33</xdr:row>
      <xdr:rowOff>9525</xdr:rowOff>
    </xdr:to>
    <xdr:graphicFrame macro="">
      <xdr:nvGraphicFramePr>
        <xdr:cNvPr id="12727" name="Chart 13">
          <a:extLst>
            <a:ext uri="{FF2B5EF4-FFF2-40B4-BE49-F238E27FC236}">
              <a16:creationId xmlns:a16="http://schemas.microsoft.com/office/drawing/2014/main" id="{00000000-0008-0000-0500-0000B7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390525</xdr:colOff>
      <xdr:row>2</xdr:row>
      <xdr:rowOff>9525</xdr:rowOff>
    </xdr:from>
    <xdr:to>
      <xdr:col>16</xdr:col>
      <xdr:colOff>0</xdr:colOff>
      <xdr:row>17</xdr:row>
      <xdr:rowOff>0</xdr:rowOff>
    </xdr:to>
    <xdr:graphicFrame macro="">
      <xdr:nvGraphicFramePr>
        <xdr:cNvPr id="12728" name="Chart 14">
          <a:extLst>
            <a:ext uri="{FF2B5EF4-FFF2-40B4-BE49-F238E27FC236}">
              <a16:creationId xmlns:a16="http://schemas.microsoft.com/office/drawing/2014/main" id="{00000000-0008-0000-0500-0000B8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showGridLines="0" topLeftCell="A10" zoomScaleNormal="100" workbookViewId="0"/>
  </sheetViews>
  <sheetFormatPr defaultRowHeight="14.25"/>
  <cols>
    <col min="1" max="1" width="3.5703125" style="38" customWidth="1"/>
    <col min="2" max="2" width="2.7109375" style="38" customWidth="1"/>
    <col min="3" max="3" width="3.5703125" style="38" customWidth="1"/>
    <col min="4" max="4" width="2.7109375" style="38" customWidth="1"/>
    <col min="5" max="12" width="9.140625" style="38" customWidth="1"/>
    <col min="13" max="16384" width="9.140625" style="36"/>
  </cols>
  <sheetData>
    <row r="1" spans="1:12" ht="18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8">
      <c r="A2" s="37"/>
    </row>
    <row r="3" spans="1:12" ht="15">
      <c r="A3" s="39" t="s">
        <v>1</v>
      </c>
    </row>
    <row r="4" spans="1:12" ht="15">
      <c r="A4" s="39" t="s">
        <v>2</v>
      </c>
    </row>
    <row r="5" spans="1:12" ht="14.45" customHeight="1"/>
    <row r="6" spans="1:12" ht="14.45" customHeight="1">
      <c r="A6" s="40" t="s">
        <v>3</v>
      </c>
    </row>
    <row r="7" spans="1:12">
      <c r="A7" s="40" t="s">
        <v>4</v>
      </c>
    </row>
    <row r="8" spans="1:12">
      <c r="A8" s="40" t="s">
        <v>5</v>
      </c>
    </row>
    <row r="9" spans="1:12">
      <c r="A9" s="40" t="s">
        <v>6</v>
      </c>
    </row>
    <row r="11" spans="1:12">
      <c r="B11" s="41" t="s">
        <v>7</v>
      </c>
      <c r="C11" s="38" t="s">
        <v>8</v>
      </c>
    </row>
    <row r="12" spans="1:12">
      <c r="B12" s="42" t="s">
        <v>9</v>
      </c>
      <c r="C12" s="38" t="s">
        <v>10</v>
      </c>
    </row>
    <row r="13" spans="1:12">
      <c r="B13" s="42" t="s">
        <v>11</v>
      </c>
      <c r="C13" s="38" t="s">
        <v>12</v>
      </c>
    </row>
    <row r="14" spans="1:12">
      <c r="B14" s="42" t="s">
        <v>13</v>
      </c>
      <c r="C14" s="38" t="s">
        <v>14</v>
      </c>
    </row>
    <row r="16" spans="1:12">
      <c r="A16" s="40" t="s">
        <v>15</v>
      </c>
    </row>
    <row r="17" spans="1:5" ht="14.45" customHeight="1">
      <c r="A17" s="40" t="s">
        <v>16</v>
      </c>
    </row>
    <row r="18" spans="1:5" ht="14.45" customHeight="1">
      <c r="A18" s="40"/>
    </row>
    <row r="19" spans="1:5">
      <c r="B19" s="41" t="s">
        <v>7</v>
      </c>
      <c r="C19" s="40" t="s">
        <v>17</v>
      </c>
      <c r="D19" s="40"/>
    </row>
    <row r="20" spans="1:5">
      <c r="B20" s="41"/>
      <c r="C20" s="40" t="s">
        <v>18</v>
      </c>
      <c r="D20" s="40"/>
    </row>
    <row r="21" spans="1:5">
      <c r="B21" s="40"/>
      <c r="C21" s="40"/>
      <c r="D21" s="40"/>
    </row>
    <row r="22" spans="1:5">
      <c r="B22" s="41" t="s">
        <v>9</v>
      </c>
      <c r="C22" s="40" t="s">
        <v>19</v>
      </c>
      <c r="D22" s="40"/>
    </row>
    <row r="23" spans="1:5">
      <c r="B23" s="40"/>
      <c r="C23" s="40"/>
      <c r="D23" s="40"/>
    </row>
    <row r="24" spans="1:5">
      <c r="D24" s="38" t="s">
        <v>20</v>
      </c>
      <c r="E24" s="40" t="s">
        <v>21</v>
      </c>
    </row>
    <row r="25" spans="1:5">
      <c r="E25" s="40" t="s">
        <v>22</v>
      </c>
    </row>
    <row r="26" spans="1:5">
      <c r="E26" s="38" t="s">
        <v>23</v>
      </c>
    </row>
    <row r="28" spans="1:5" ht="14.45" customHeight="1">
      <c r="D28" s="38" t="s">
        <v>24</v>
      </c>
      <c r="E28" s="40" t="s">
        <v>25</v>
      </c>
    </row>
    <row r="29" spans="1:5">
      <c r="E29" s="40" t="s">
        <v>26</v>
      </c>
    </row>
    <row r="30" spans="1:5">
      <c r="E30" s="40" t="s">
        <v>27</v>
      </c>
    </row>
    <row r="31" spans="1:5" ht="14.45" customHeight="1">
      <c r="E31" s="40" t="s">
        <v>28</v>
      </c>
    </row>
    <row r="33" spans="2:5">
      <c r="B33" s="41" t="s">
        <v>11</v>
      </c>
      <c r="C33" s="40" t="s">
        <v>29</v>
      </c>
      <c r="D33" s="40"/>
    </row>
    <row r="34" spans="2:5">
      <c r="B34" s="41"/>
      <c r="C34" s="40" t="s">
        <v>30</v>
      </c>
      <c r="D34" s="40"/>
    </row>
    <row r="35" spans="2:5">
      <c r="B35" s="41"/>
      <c r="C35" s="40"/>
      <c r="D35" s="40"/>
    </row>
    <row r="36" spans="2:5">
      <c r="D36" s="38" t="s">
        <v>20</v>
      </c>
      <c r="E36" s="40" t="s">
        <v>21</v>
      </c>
    </row>
    <row r="37" spans="2:5">
      <c r="E37" s="40" t="s">
        <v>22</v>
      </c>
    </row>
    <row r="38" spans="2:5">
      <c r="E38" s="40" t="s">
        <v>23</v>
      </c>
    </row>
    <row r="40" spans="2:5" ht="14.45" customHeight="1">
      <c r="D40" s="38" t="s">
        <v>24</v>
      </c>
      <c r="E40" s="40" t="s">
        <v>31</v>
      </c>
    </row>
    <row r="41" spans="2:5">
      <c r="E41" s="40" t="s">
        <v>32</v>
      </c>
    </row>
    <row r="42" spans="2:5">
      <c r="E42" s="40" t="s">
        <v>33</v>
      </c>
    </row>
    <row r="43" spans="2:5">
      <c r="E43" s="40" t="s">
        <v>34</v>
      </c>
    </row>
    <row r="44" spans="2:5">
      <c r="E44" s="40" t="s">
        <v>35</v>
      </c>
    </row>
    <row r="45" spans="2:5">
      <c r="E45" s="38" t="s">
        <v>36</v>
      </c>
    </row>
    <row r="47" spans="2:5">
      <c r="B47" s="41" t="s">
        <v>13</v>
      </c>
      <c r="C47" s="40" t="s">
        <v>37</v>
      </c>
      <c r="D47" s="40"/>
    </row>
    <row r="48" spans="2:5">
      <c r="B48" s="40"/>
      <c r="C48" s="40" t="s">
        <v>38</v>
      </c>
      <c r="D48" s="40"/>
    </row>
    <row r="49" spans="2:5">
      <c r="B49" s="40"/>
      <c r="C49" s="40" t="s">
        <v>39</v>
      </c>
      <c r="D49" s="40"/>
    </row>
    <row r="50" spans="2:5">
      <c r="B50" s="40"/>
      <c r="C50" s="40"/>
      <c r="D50" s="40"/>
    </row>
    <row r="51" spans="2:5" ht="15">
      <c r="D51" s="38" t="s">
        <v>20</v>
      </c>
      <c r="E51" s="39" t="s">
        <v>40</v>
      </c>
    </row>
    <row r="52" spans="2:5" ht="15">
      <c r="E52" s="39" t="s">
        <v>41</v>
      </c>
    </row>
    <row r="54" spans="2:5">
      <c r="D54" s="38" t="s">
        <v>24</v>
      </c>
      <c r="E54" s="40" t="s">
        <v>42</v>
      </c>
    </row>
    <row r="55" spans="2:5">
      <c r="E55" s="40" t="s">
        <v>43</v>
      </c>
    </row>
    <row r="57" spans="2:5">
      <c r="D57" s="38" t="s">
        <v>44</v>
      </c>
      <c r="E57" s="40" t="s">
        <v>45</v>
      </c>
    </row>
    <row r="58" spans="2:5">
      <c r="E58" s="40" t="s">
        <v>46</v>
      </c>
    </row>
    <row r="59" spans="2:5">
      <c r="E59" s="40" t="s">
        <v>47</v>
      </c>
    </row>
    <row r="60" spans="2:5">
      <c r="E60" s="40" t="s">
        <v>48</v>
      </c>
    </row>
    <row r="61" spans="2:5">
      <c r="E61" s="40" t="s">
        <v>49</v>
      </c>
    </row>
    <row r="62" spans="2:5">
      <c r="E62" s="40" t="s">
        <v>50</v>
      </c>
    </row>
    <row r="64" spans="2:5">
      <c r="B64" s="41" t="s">
        <v>51</v>
      </c>
      <c r="C64" s="40" t="s">
        <v>52</v>
      </c>
      <c r="D64" s="40"/>
    </row>
    <row r="65" spans="2:5">
      <c r="B65" s="40"/>
      <c r="C65" s="40" t="s">
        <v>53</v>
      </c>
      <c r="D65" s="40"/>
    </row>
    <row r="66" spans="2:5">
      <c r="B66" s="40"/>
      <c r="C66" s="40"/>
      <c r="D66" s="40"/>
    </row>
    <row r="67" spans="2:5" ht="15">
      <c r="D67" s="38" t="s">
        <v>20</v>
      </c>
      <c r="E67" s="39" t="s">
        <v>54</v>
      </c>
    </row>
    <row r="68" spans="2:5" ht="15">
      <c r="E68" s="39" t="s">
        <v>55</v>
      </c>
    </row>
    <row r="70" spans="2:5">
      <c r="D70" s="38" t="s">
        <v>24</v>
      </c>
      <c r="E70" s="40" t="s">
        <v>56</v>
      </c>
    </row>
    <row r="71" spans="2:5">
      <c r="E71" s="40" t="s">
        <v>57</v>
      </c>
    </row>
    <row r="73" spans="2:5">
      <c r="B73" s="41" t="s">
        <v>58</v>
      </c>
      <c r="C73" s="40" t="s">
        <v>59</v>
      </c>
      <c r="D73" s="40"/>
    </row>
    <row r="74" spans="2:5">
      <c r="B74" s="40"/>
      <c r="C74" s="40" t="s">
        <v>60</v>
      </c>
      <c r="D74" s="40"/>
    </row>
    <row r="75" spans="2:5">
      <c r="B75" s="40"/>
      <c r="C75" s="40" t="s">
        <v>61</v>
      </c>
      <c r="D75" s="40"/>
    </row>
    <row r="76" spans="2:5">
      <c r="B76" s="40"/>
      <c r="C76" s="40" t="s">
        <v>62</v>
      </c>
      <c r="D76" s="40"/>
    </row>
    <row r="77" spans="2:5">
      <c r="B77" s="40"/>
      <c r="C77" s="40" t="s">
        <v>63</v>
      </c>
      <c r="D77" s="40"/>
    </row>
    <row r="79" spans="2:5">
      <c r="B79" s="41" t="s">
        <v>64</v>
      </c>
      <c r="C79" s="40" t="s">
        <v>65</v>
      </c>
      <c r="D79" s="40"/>
    </row>
    <row r="81" spans="1:4">
      <c r="B81" s="41" t="s">
        <v>66</v>
      </c>
      <c r="C81" s="40" t="s">
        <v>67</v>
      </c>
      <c r="D81" s="40"/>
    </row>
    <row r="82" spans="1:4">
      <c r="B82" s="40"/>
      <c r="C82" s="40" t="s">
        <v>68</v>
      </c>
      <c r="D82" s="40"/>
    </row>
    <row r="84" spans="1:4">
      <c r="A84" s="40" t="s">
        <v>69</v>
      </c>
    </row>
    <row r="85" spans="1:4">
      <c r="A85" s="40" t="s">
        <v>70</v>
      </c>
    </row>
    <row r="86" spans="1:4">
      <c r="A86" s="40" t="s">
        <v>71</v>
      </c>
    </row>
    <row r="88" spans="1:4" ht="15">
      <c r="A88" s="39" t="s">
        <v>72</v>
      </c>
    </row>
    <row r="89" spans="1:4" ht="15">
      <c r="A89" s="39" t="s">
        <v>73</v>
      </c>
    </row>
    <row r="90" spans="1:4" ht="15">
      <c r="A90" s="39" t="s">
        <v>74</v>
      </c>
    </row>
    <row r="92" spans="1:4">
      <c r="A92" s="40" t="s">
        <v>75</v>
      </c>
    </row>
    <row r="93" spans="1:4">
      <c r="A93" s="40" t="s">
        <v>76</v>
      </c>
    </row>
  </sheetData>
  <sheetProtection formatCells="0" formatColumns="0" formatRows="0" insertColumns="0" insertRows="0"/>
  <mergeCells count="1">
    <mergeCell ref="A1:L1"/>
  </mergeCells>
  <printOptions horizontalCentered="1"/>
  <pageMargins left="0.5" right="0.5" top="0.5" bottom="0.5" header="0.5" footer="0.5"/>
  <pageSetup orientation="portrait" r:id="rId1"/>
  <headerFooter alignWithMargins="0">
    <oddFooter>&amp;C&amp;"Arial,Regular"&amp;P</oddFooter>
  </headerFooter>
  <rowBreaks count="1" manualBreakCount="1">
    <brk id="50" max="11" man="1"/>
  </rowBreaks>
  <ignoredErrors>
    <ignoredError sqref="B36:B81 B11:B19 B21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0"/>
  <sheetViews>
    <sheetView zoomScaleNormal="100" workbookViewId="0">
      <selection activeCell="C4" sqref="C4"/>
    </sheetView>
  </sheetViews>
  <sheetFormatPr defaultColWidth="9" defaultRowHeight="15" customHeight="1"/>
  <cols>
    <col min="1" max="1" width="8.5703125" style="44" customWidth="1"/>
    <col min="2" max="2" width="31" style="44" customWidth="1"/>
    <col min="3" max="3" width="13.42578125" style="44" customWidth="1"/>
    <col min="4" max="7" width="12.42578125" style="44" customWidth="1"/>
    <col min="8" max="8" width="11" style="44" customWidth="1"/>
    <col min="9" max="9" width="10.140625" style="44" customWidth="1"/>
    <col min="10" max="16384" width="9" style="44"/>
  </cols>
  <sheetData>
    <row r="1" spans="1:9" ht="15" customHeight="1">
      <c r="A1" s="35" t="s">
        <v>77</v>
      </c>
      <c r="B1" s="43"/>
      <c r="H1" s="45"/>
      <c r="I1" s="46"/>
    </row>
    <row r="2" spans="1:9" s="47" customFormat="1">
      <c r="A2" s="47" t="s">
        <v>78</v>
      </c>
      <c r="B2" s="48"/>
      <c r="C2" s="82" t="s">
        <v>168</v>
      </c>
    </row>
    <row r="3" spans="1:9" s="47" customFormat="1">
      <c r="A3" s="47" t="s">
        <v>79</v>
      </c>
      <c r="B3" s="48"/>
      <c r="C3" s="82" t="s">
        <v>169</v>
      </c>
    </row>
    <row r="4" spans="1:9" s="47" customFormat="1" ht="17.25">
      <c r="B4" s="48"/>
      <c r="H4" s="49" t="s">
        <v>80</v>
      </c>
      <c r="I4" s="34"/>
    </row>
    <row r="5" spans="1:9" s="51" customFormat="1" ht="17.25" customHeight="1">
      <c r="A5" s="50"/>
      <c r="B5" s="50"/>
      <c r="C5" s="51">
        <v>2018</v>
      </c>
      <c r="D5" s="51">
        <v>2019</v>
      </c>
      <c r="E5" s="51">
        <v>2020</v>
      </c>
      <c r="F5" s="51">
        <v>2021</v>
      </c>
      <c r="G5" s="51">
        <v>2022</v>
      </c>
      <c r="H5" s="52">
        <v>2021</v>
      </c>
      <c r="I5" s="52">
        <v>2022</v>
      </c>
    </row>
    <row r="6" spans="1:9" s="51" customFormat="1" ht="17.25" customHeight="1">
      <c r="A6" s="53"/>
      <c r="B6" s="50"/>
      <c r="H6" s="52"/>
      <c r="I6" s="52"/>
    </row>
    <row r="7" spans="1:9" s="52" customFormat="1" ht="17.25" customHeight="1"/>
    <row r="8" spans="1:9" ht="15" customHeight="1">
      <c r="A8" s="54" t="s">
        <v>81</v>
      </c>
      <c r="C8" s="55"/>
      <c r="E8" s="56"/>
    </row>
    <row r="9" spans="1:9" ht="15" customHeight="1">
      <c r="A9" s="57" t="s">
        <v>8</v>
      </c>
      <c r="F9" s="58"/>
      <c r="G9" s="58"/>
    </row>
    <row r="10" spans="1:9" ht="15" customHeight="1">
      <c r="B10" s="43" t="s">
        <v>82</v>
      </c>
      <c r="C10" s="83">
        <v>1287252</v>
      </c>
      <c r="D10" s="83">
        <v>1212224</v>
      </c>
      <c r="E10" s="83">
        <v>1216515</v>
      </c>
      <c r="F10" s="83">
        <v>1298224</v>
      </c>
      <c r="G10" s="83">
        <v>1290509</v>
      </c>
      <c r="H10" s="44">
        <f>ROUND(F10/F$76,2)</f>
        <v>541.6</v>
      </c>
      <c r="I10" s="44">
        <f t="shared" ref="I10:I20" si="0">ROUND(G10/G$76,2)</f>
        <v>517.45000000000005</v>
      </c>
    </row>
    <row r="11" spans="1:9" ht="15" customHeight="1">
      <c r="B11" s="43" t="s">
        <v>83</v>
      </c>
      <c r="C11" s="83">
        <v>18539</v>
      </c>
      <c r="D11" s="83">
        <v>18485</v>
      </c>
      <c r="E11" s="83">
        <v>25814</v>
      </c>
      <c r="F11" s="83">
        <v>16037</v>
      </c>
      <c r="G11" s="83">
        <v>19622</v>
      </c>
      <c r="H11" s="44">
        <f t="shared" ref="H11:H20" si="1">ROUND(F11/F$76,2)</f>
        <v>6.69</v>
      </c>
      <c r="I11" s="44">
        <f t="shared" si="0"/>
        <v>7.87</v>
      </c>
    </row>
    <row r="12" spans="1:9" ht="15" customHeight="1">
      <c r="A12" s="59"/>
      <c r="B12" s="43" t="s">
        <v>84</v>
      </c>
      <c r="C12" s="83">
        <v>546947</v>
      </c>
      <c r="D12" s="83">
        <v>651342</v>
      </c>
      <c r="E12" s="83">
        <v>754031</v>
      </c>
      <c r="F12" s="83">
        <v>630744</v>
      </c>
      <c r="G12" s="83">
        <v>715897</v>
      </c>
      <c r="H12" s="44">
        <f t="shared" si="1"/>
        <v>263.14</v>
      </c>
      <c r="I12" s="44">
        <f t="shared" si="0"/>
        <v>287.05</v>
      </c>
    </row>
    <row r="13" spans="1:9" ht="15" customHeight="1">
      <c r="A13" s="59"/>
      <c r="B13" s="43" t="s">
        <v>85</v>
      </c>
      <c r="C13" s="83">
        <v>11930</v>
      </c>
      <c r="D13" s="83">
        <v>11691</v>
      </c>
      <c r="E13" s="83">
        <v>8246</v>
      </c>
      <c r="F13" s="83">
        <v>6719</v>
      </c>
      <c r="G13" s="83">
        <v>7403</v>
      </c>
      <c r="H13" s="44">
        <f t="shared" si="1"/>
        <v>2.8</v>
      </c>
      <c r="I13" s="44">
        <f t="shared" si="0"/>
        <v>2.97</v>
      </c>
    </row>
    <row r="14" spans="1:9" ht="15" customHeight="1">
      <c r="A14" s="60"/>
      <c r="B14" s="43" t="s">
        <v>86</v>
      </c>
      <c r="C14" s="83">
        <v>72268</v>
      </c>
      <c r="D14" s="83">
        <v>75229</v>
      </c>
      <c r="E14" s="83">
        <v>67605</v>
      </c>
      <c r="F14" s="83">
        <v>83120</v>
      </c>
      <c r="G14" s="83">
        <v>79538</v>
      </c>
      <c r="H14" s="44">
        <f t="shared" si="1"/>
        <v>34.68</v>
      </c>
      <c r="I14" s="44">
        <f t="shared" si="0"/>
        <v>31.89</v>
      </c>
    </row>
    <row r="15" spans="1:9" ht="15" customHeight="1">
      <c r="A15" s="59"/>
      <c r="B15" s="43" t="s">
        <v>87</v>
      </c>
      <c r="C15" s="83">
        <v>1100269</v>
      </c>
      <c r="D15" s="83">
        <v>1078132</v>
      </c>
      <c r="E15" s="83">
        <v>1220689</v>
      </c>
      <c r="F15" s="83">
        <v>1107912</v>
      </c>
      <c r="G15" s="83">
        <v>1459385</v>
      </c>
      <c r="H15" s="44">
        <f t="shared" si="1"/>
        <v>462.21</v>
      </c>
      <c r="I15" s="44">
        <f t="shared" si="0"/>
        <v>585.16</v>
      </c>
    </row>
    <row r="16" spans="1:9" ht="15" customHeight="1">
      <c r="A16" s="59"/>
      <c r="B16" s="43" t="s">
        <v>88</v>
      </c>
      <c r="C16" s="83">
        <v>2000</v>
      </c>
      <c r="D16" s="83">
        <v>1231</v>
      </c>
      <c r="E16" s="83">
        <v>29042</v>
      </c>
      <c r="F16" s="83">
        <v>27250</v>
      </c>
      <c r="G16" s="83">
        <v>232322</v>
      </c>
      <c r="H16" s="44">
        <f t="shared" si="1"/>
        <v>11.37</v>
      </c>
      <c r="I16" s="44">
        <f t="shared" si="0"/>
        <v>93.15</v>
      </c>
    </row>
    <row r="17" spans="1:9" ht="15" customHeight="1">
      <c r="B17" s="43" t="s">
        <v>89</v>
      </c>
      <c r="C17" s="83">
        <v>37155</v>
      </c>
      <c r="D17" s="83">
        <v>44924</v>
      </c>
      <c r="E17" s="83">
        <v>30447</v>
      </c>
      <c r="F17" s="83">
        <v>28027</v>
      </c>
      <c r="G17" s="83">
        <v>28609</v>
      </c>
      <c r="H17" s="44">
        <f t="shared" si="1"/>
        <v>11.69</v>
      </c>
      <c r="I17" s="44">
        <f t="shared" si="0"/>
        <v>11.47</v>
      </c>
    </row>
    <row r="18" spans="1:9" ht="15" customHeight="1">
      <c r="B18" s="43" t="s">
        <v>90</v>
      </c>
      <c r="C18" s="83">
        <v>83217</v>
      </c>
      <c r="D18" s="83">
        <v>19403</v>
      </c>
      <c r="E18" s="83">
        <v>28603</v>
      </c>
      <c r="F18" s="83">
        <v>92657</v>
      </c>
      <c r="G18" s="83">
        <v>194172</v>
      </c>
      <c r="H18" s="44">
        <f t="shared" si="1"/>
        <v>38.659999999999997</v>
      </c>
      <c r="I18" s="44">
        <f t="shared" si="0"/>
        <v>77.86</v>
      </c>
    </row>
    <row r="19" spans="1:9" ht="15" customHeight="1">
      <c r="B19" s="43" t="s">
        <v>91</v>
      </c>
      <c r="C19" s="83">
        <v>4185</v>
      </c>
      <c r="D19" s="83">
        <v>12199</v>
      </c>
      <c r="E19" s="83">
        <v>39278</v>
      </c>
      <c r="F19" s="83">
        <v>20266</v>
      </c>
      <c r="G19" s="83">
        <v>3999</v>
      </c>
      <c r="H19" s="44">
        <f t="shared" si="1"/>
        <v>8.4499999999999993</v>
      </c>
      <c r="I19" s="44">
        <f t="shared" si="0"/>
        <v>1.6</v>
      </c>
    </row>
    <row r="20" spans="1:9" ht="15" customHeight="1">
      <c r="B20" s="61" t="s">
        <v>92</v>
      </c>
      <c r="C20" s="62">
        <f>SUM(C10:C19)</f>
        <v>3163762</v>
      </c>
      <c r="D20" s="62">
        <f>SUM(D10:D19)</f>
        <v>3124860</v>
      </c>
      <c r="E20" s="62">
        <f>SUM(E10:E19)</f>
        <v>3420270</v>
      </c>
      <c r="F20" s="62">
        <f>SUM(F10:F19)</f>
        <v>3310956</v>
      </c>
      <c r="G20" s="62">
        <f>SUM(G10:G19)</f>
        <v>4031456</v>
      </c>
      <c r="H20" s="62">
        <f t="shared" si="1"/>
        <v>1381.29</v>
      </c>
      <c r="I20" s="62">
        <f t="shared" si="0"/>
        <v>1616.46</v>
      </c>
    </row>
    <row r="21" spans="1:9" ht="15" customHeight="1">
      <c r="A21" s="57" t="s">
        <v>10</v>
      </c>
    </row>
    <row r="22" spans="1:9" ht="15" customHeight="1">
      <c r="B22" s="43" t="s">
        <v>93</v>
      </c>
      <c r="C22" s="83">
        <v>556421</v>
      </c>
      <c r="D22" s="83">
        <v>667895</v>
      </c>
      <c r="E22" s="83">
        <v>725063</v>
      </c>
      <c r="F22" s="83">
        <v>753409</v>
      </c>
      <c r="G22" s="83">
        <v>801405</v>
      </c>
      <c r="H22" s="44">
        <f>ROUND(F22/F$76,2)</f>
        <v>314.31</v>
      </c>
      <c r="I22" s="44">
        <f>ROUND(G22/G$76,2)</f>
        <v>321.33</v>
      </c>
    </row>
    <row r="23" spans="1:9" ht="15" customHeight="1">
      <c r="B23" s="43" t="s">
        <v>94</v>
      </c>
      <c r="C23" s="83">
        <v>894651</v>
      </c>
      <c r="D23" s="83">
        <v>1008914</v>
      </c>
      <c r="E23" s="83">
        <v>1074948</v>
      </c>
      <c r="F23" s="83">
        <v>1157825</v>
      </c>
      <c r="G23" s="83">
        <v>1054239</v>
      </c>
      <c r="H23" s="44">
        <f t="shared" ref="H23:H34" si="2">ROUND(F23/F$76,2)</f>
        <v>483.03</v>
      </c>
      <c r="I23" s="44">
        <f t="shared" ref="I23:I34" si="3">ROUND(G23/G$76,2)</f>
        <v>422.71</v>
      </c>
    </row>
    <row r="24" spans="1:9" ht="15" customHeight="1">
      <c r="B24" s="43" t="s">
        <v>95</v>
      </c>
      <c r="C24" s="83"/>
      <c r="D24" s="83"/>
      <c r="E24" s="83"/>
      <c r="F24" s="83"/>
      <c r="G24" s="83"/>
      <c r="H24" s="44">
        <f t="shared" si="2"/>
        <v>0</v>
      </c>
      <c r="I24" s="44">
        <f t="shared" si="3"/>
        <v>0</v>
      </c>
    </row>
    <row r="25" spans="1:9" ht="15" customHeight="1">
      <c r="B25" s="43" t="s">
        <v>96</v>
      </c>
      <c r="C25" s="83"/>
      <c r="D25" s="83"/>
      <c r="E25" s="83"/>
      <c r="F25" s="83"/>
      <c r="G25" s="83"/>
      <c r="H25" s="44">
        <f t="shared" si="2"/>
        <v>0</v>
      </c>
      <c r="I25" s="44">
        <f t="shared" si="3"/>
        <v>0</v>
      </c>
    </row>
    <row r="26" spans="1:9" ht="15" customHeight="1">
      <c r="B26" s="43" t="s">
        <v>97</v>
      </c>
      <c r="C26" s="83">
        <v>915316</v>
      </c>
      <c r="D26" s="83">
        <v>1278514</v>
      </c>
      <c r="E26" s="83">
        <v>1158894</v>
      </c>
      <c r="F26" s="83">
        <v>890106</v>
      </c>
      <c r="G26" s="83">
        <v>963453</v>
      </c>
      <c r="H26" s="44">
        <f t="shared" si="2"/>
        <v>371.34</v>
      </c>
      <c r="I26" s="44">
        <f t="shared" si="3"/>
        <v>386.31</v>
      </c>
    </row>
    <row r="27" spans="1:9" ht="15" customHeight="1">
      <c r="B27" s="43" t="s">
        <v>98</v>
      </c>
      <c r="C27" s="83"/>
      <c r="D27" s="83"/>
      <c r="E27" s="83"/>
      <c r="F27" s="83"/>
      <c r="G27" s="83">
        <v>0</v>
      </c>
      <c r="H27" s="44">
        <f t="shared" si="2"/>
        <v>0</v>
      </c>
      <c r="I27" s="44">
        <f t="shared" si="3"/>
        <v>0</v>
      </c>
    </row>
    <row r="28" spans="1:9" ht="15" customHeight="1">
      <c r="B28" s="43" t="s">
        <v>99</v>
      </c>
      <c r="C28" s="83">
        <v>245</v>
      </c>
      <c r="D28" s="83">
        <v>212</v>
      </c>
      <c r="E28" s="83">
        <v>148</v>
      </c>
      <c r="F28" s="83">
        <v>113</v>
      </c>
      <c r="G28" s="83">
        <v>355</v>
      </c>
      <c r="H28" s="44">
        <f t="shared" si="2"/>
        <v>0.05</v>
      </c>
      <c r="I28" s="44">
        <f t="shared" si="3"/>
        <v>0.14000000000000001</v>
      </c>
    </row>
    <row r="29" spans="1:9" ht="15" customHeight="1">
      <c r="B29" s="43" t="s">
        <v>100</v>
      </c>
      <c r="C29" s="83">
        <v>67656</v>
      </c>
      <c r="D29" s="83">
        <v>58070</v>
      </c>
      <c r="E29" s="83">
        <v>58700</v>
      </c>
      <c r="F29" s="83">
        <v>46518</v>
      </c>
      <c r="G29" s="83">
        <v>43045</v>
      </c>
      <c r="H29" s="44">
        <f t="shared" si="2"/>
        <v>19.41</v>
      </c>
      <c r="I29" s="44">
        <f t="shared" si="3"/>
        <v>17.260000000000002</v>
      </c>
    </row>
    <row r="30" spans="1:9" ht="15" customHeight="1">
      <c r="B30" s="43" t="s">
        <v>101</v>
      </c>
      <c r="C30" s="83">
        <v>487305</v>
      </c>
      <c r="D30" s="83">
        <v>202430</v>
      </c>
      <c r="E30" s="83">
        <v>551528</v>
      </c>
      <c r="F30" s="83">
        <v>866078</v>
      </c>
      <c r="G30" s="83">
        <v>73116</v>
      </c>
      <c r="H30" s="44">
        <f t="shared" si="2"/>
        <v>361.32</v>
      </c>
      <c r="I30" s="44">
        <f t="shared" si="3"/>
        <v>29.32</v>
      </c>
    </row>
    <row r="31" spans="1:9" ht="15" customHeight="1">
      <c r="B31" s="43" t="s">
        <v>102</v>
      </c>
      <c r="C31" s="83">
        <f>63393+696</f>
        <v>64089</v>
      </c>
      <c r="D31" s="83">
        <f>20705+7776</f>
        <v>28481</v>
      </c>
      <c r="E31" s="83">
        <f>73633+17329</f>
        <v>90962</v>
      </c>
      <c r="F31" s="83">
        <f>68676+22285</f>
        <v>90961</v>
      </c>
      <c r="G31" s="83">
        <f>310768+21743</f>
        <v>332511</v>
      </c>
      <c r="H31" s="44">
        <f t="shared" si="2"/>
        <v>37.950000000000003</v>
      </c>
      <c r="I31" s="44">
        <f t="shared" si="3"/>
        <v>133.32</v>
      </c>
    </row>
    <row r="32" spans="1:9" ht="15" customHeight="1">
      <c r="B32" s="43" t="s">
        <v>103</v>
      </c>
      <c r="C32" s="83">
        <v>125651</v>
      </c>
      <c r="D32" s="83">
        <v>87570</v>
      </c>
      <c r="E32" s="83">
        <v>139855</v>
      </c>
      <c r="F32" s="83">
        <v>146071</v>
      </c>
      <c r="G32" s="83">
        <v>117215</v>
      </c>
      <c r="H32" s="44">
        <f t="shared" si="2"/>
        <v>60.94</v>
      </c>
      <c r="I32" s="44">
        <f t="shared" si="3"/>
        <v>47</v>
      </c>
    </row>
    <row r="33" spans="1:9" ht="15" customHeight="1">
      <c r="B33" s="59" t="s">
        <v>104</v>
      </c>
      <c r="C33" s="62">
        <f>SUM(C22:C32)</f>
        <v>3111334</v>
      </c>
      <c r="D33" s="62">
        <f>SUM(D22:D32)</f>
        <v>3332086</v>
      </c>
      <c r="E33" s="62">
        <f>SUM(E22:E32)</f>
        <v>3800098</v>
      </c>
      <c r="F33" s="62">
        <f>SUM(F22:F32)</f>
        <v>3951081</v>
      </c>
      <c r="G33" s="62">
        <f>SUM(G22:G32)</f>
        <v>3385339</v>
      </c>
      <c r="H33" s="62">
        <f t="shared" si="2"/>
        <v>1648.34</v>
      </c>
      <c r="I33" s="62">
        <f t="shared" si="3"/>
        <v>1357.39</v>
      </c>
    </row>
    <row r="34" spans="1:9" ht="15.75" customHeight="1" thickBot="1">
      <c r="B34" s="44" t="s">
        <v>105</v>
      </c>
      <c r="C34" s="63">
        <f>+C20-C33</f>
        <v>52428</v>
      </c>
      <c r="D34" s="63">
        <f>+D20-D33</f>
        <v>-207226</v>
      </c>
      <c r="E34" s="63">
        <f>+E20-E33</f>
        <v>-379828</v>
      </c>
      <c r="F34" s="63">
        <f>+F20-F33</f>
        <v>-640125</v>
      </c>
      <c r="G34" s="63">
        <f>+G20-G33</f>
        <v>646117</v>
      </c>
      <c r="H34" s="63">
        <f t="shared" si="2"/>
        <v>-267.05</v>
      </c>
      <c r="I34" s="63">
        <f t="shared" si="3"/>
        <v>259.07</v>
      </c>
    </row>
    <row r="35" spans="1:9" ht="15.75" customHeight="1" thickTop="1">
      <c r="A35" s="54" t="s">
        <v>106</v>
      </c>
    </row>
    <row r="36" spans="1:9" ht="17.25" customHeight="1">
      <c r="H36" s="52"/>
      <c r="I36" s="52"/>
    </row>
    <row r="37" spans="1:9" ht="15" customHeight="1">
      <c r="B37" s="44" t="s">
        <v>107</v>
      </c>
      <c r="C37" s="83">
        <v>4251</v>
      </c>
      <c r="D37" s="83">
        <v>4251</v>
      </c>
      <c r="E37" s="83">
        <v>4251</v>
      </c>
      <c r="F37" s="83">
        <v>4251</v>
      </c>
      <c r="G37" s="83">
        <f>3951+12051</f>
        <v>16002</v>
      </c>
      <c r="H37" s="44">
        <f t="shared" ref="H37:I42" si="4">ROUND(F37/F$76,2)</f>
        <v>1.77</v>
      </c>
      <c r="I37" s="44">
        <f t="shared" si="4"/>
        <v>6.42</v>
      </c>
    </row>
    <row r="38" spans="1:9" ht="15" customHeight="1">
      <c r="B38" s="44" t="s">
        <v>108</v>
      </c>
      <c r="C38" s="83">
        <f>101918+32646+4010+349686+109989+14369</f>
        <v>612618</v>
      </c>
      <c r="D38" s="83">
        <f>56215+51755+3888+226134+117013+14773</f>
        <v>469778</v>
      </c>
      <c r="E38" s="83">
        <f>83216+65251+3888+308056+112262+22804</f>
        <v>595477</v>
      </c>
      <c r="F38" s="83">
        <f>50292+3888+93409+117839+35341</f>
        <v>300769</v>
      </c>
      <c r="G38" s="83">
        <f>149432+99211+3888+287866+110668+8308+107957</f>
        <v>767330</v>
      </c>
      <c r="H38" s="44">
        <f t="shared" si="4"/>
        <v>125.48</v>
      </c>
      <c r="I38" s="44">
        <f t="shared" si="4"/>
        <v>307.67</v>
      </c>
    </row>
    <row r="39" spans="1:9" ht="15" customHeight="1">
      <c r="B39" s="44" t="s">
        <v>109</v>
      </c>
      <c r="C39" s="83"/>
      <c r="D39" s="83"/>
      <c r="E39" s="83"/>
      <c r="F39" s="83"/>
      <c r="G39" s="83"/>
      <c r="H39" s="44">
        <f t="shared" si="4"/>
        <v>0</v>
      </c>
      <c r="I39" s="44">
        <f t="shared" si="4"/>
        <v>0</v>
      </c>
    </row>
    <row r="40" spans="1:9" ht="15" customHeight="1">
      <c r="B40" s="44" t="s">
        <v>110</v>
      </c>
      <c r="C40" s="83"/>
      <c r="D40" s="83"/>
      <c r="E40" s="83"/>
      <c r="F40" s="83"/>
      <c r="G40" s="83"/>
      <c r="H40" s="44">
        <f t="shared" si="4"/>
        <v>0</v>
      </c>
      <c r="I40" s="44">
        <f t="shared" si="4"/>
        <v>0</v>
      </c>
    </row>
    <row r="41" spans="1:9" ht="15" customHeight="1">
      <c r="B41" s="44" t="s">
        <v>111</v>
      </c>
      <c r="C41" s="83">
        <v>742056</v>
      </c>
      <c r="D41" s="83">
        <v>604987</v>
      </c>
      <c r="E41" s="83">
        <v>317294</v>
      </c>
      <c r="F41" s="83">
        <v>230146</v>
      </c>
      <c r="G41" s="83">
        <v>480091</v>
      </c>
      <c r="H41" s="44">
        <f t="shared" si="4"/>
        <v>96.01</v>
      </c>
      <c r="I41" s="44">
        <f t="shared" si="4"/>
        <v>192.5</v>
      </c>
    </row>
    <row r="42" spans="1:9" ht="15.75" customHeight="1" thickBot="1">
      <c r="B42" s="64" t="s">
        <v>112</v>
      </c>
      <c r="C42" s="63">
        <f>SUM(C37:C41)</f>
        <v>1358925</v>
      </c>
      <c r="D42" s="63">
        <f>SUM(D37:D41)</f>
        <v>1079016</v>
      </c>
      <c r="E42" s="63">
        <f>SUM(E37:E41)</f>
        <v>917022</v>
      </c>
      <c r="F42" s="63">
        <f>SUM(F37:F41)</f>
        <v>535166</v>
      </c>
      <c r="G42" s="63">
        <f>SUM(G37:G41)</f>
        <v>1263423</v>
      </c>
      <c r="H42" s="65">
        <f t="shared" si="4"/>
        <v>223.26</v>
      </c>
      <c r="I42" s="65">
        <f t="shared" si="4"/>
        <v>506.59</v>
      </c>
    </row>
    <row r="43" spans="1:9" ht="15.75" customHeight="1"/>
    <row r="45" spans="1:9" ht="17.25" customHeight="1">
      <c r="A45" s="54" t="s">
        <v>113</v>
      </c>
      <c r="C45" s="66"/>
      <c r="D45" s="66"/>
      <c r="E45" s="66"/>
      <c r="F45" s="66"/>
      <c r="G45" s="66"/>
      <c r="H45" s="67"/>
      <c r="I45" s="67"/>
    </row>
    <row r="46" spans="1:9" ht="17.25" customHeight="1">
      <c r="A46" s="57" t="s">
        <v>114</v>
      </c>
      <c r="H46" s="52"/>
      <c r="I46" s="52"/>
    </row>
    <row r="47" spans="1:9" ht="17.25" customHeight="1">
      <c r="A47" s="44" t="s">
        <v>115</v>
      </c>
      <c r="C47" s="84"/>
      <c r="D47" s="84"/>
      <c r="E47" s="84"/>
      <c r="F47" s="84"/>
      <c r="G47" s="84"/>
      <c r="H47" s="67"/>
      <c r="I47" s="52"/>
    </row>
    <row r="48" spans="1:9" ht="15" customHeight="1">
      <c r="B48" s="68" t="s">
        <v>116</v>
      </c>
      <c r="C48" s="83"/>
      <c r="D48" s="83"/>
      <c r="E48" s="83"/>
      <c r="F48" s="83"/>
      <c r="G48" s="83"/>
    </row>
    <row r="49" spans="1:9" ht="15" customHeight="1">
      <c r="B49" s="68" t="s">
        <v>117</v>
      </c>
      <c r="C49" s="83"/>
      <c r="D49" s="83"/>
      <c r="E49" s="83"/>
      <c r="F49" s="83"/>
      <c r="G49" s="83"/>
    </row>
    <row r="50" spans="1:9" ht="15" customHeight="1">
      <c r="B50" s="68" t="s">
        <v>118</v>
      </c>
      <c r="C50" s="44">
        <f>+C49-C48</f>
        <v>0</v>
      </c>
      <c r="D50" s="44">
        <f>+D49-D48</f>
        <v>0</v>
      </c>
      <c r="E50" s="44">
        <f>+E49-E48</f>
        <v>0</v>
      </c>
      <c r="F50" s="44">
        <f>+F49-F48</f>
        <v>0</v>
      </c>
      <c r="G50" s="44">
        <f>+G49-G48</f>
        <v>0</v>
      </c>
      <c r="H50" s="69">
        <f>ROUND(F50/$G$76,2)</f>
        <v>0</v>
      </c>
      <c r="I50" s="69">
        <f>ROUND(G50/$G$76,2)</f>
        <v>0</v>
      </c>
    </row>
    <row r="51" spans="1:9" ht="15" customHeight="1">
      <c r="A51" s="59"/>
      <c r="B51" s="44" t="s">
        <v>119</v>
      </c>
      <c r="C51" s="70" t="e">
        <f>+C48/C49</f>
        <v>#DIV/0!</v>
      </c>
      <c r="D51" s="70" t="e">
        <f>+D48/D49</f>
        <v>#DIV/0!</v>
      </c>
      <c r="E51" s="70" t="e">
        <f>+E48/E49</f>
        <v>#DIV/0!</v>
      </c>
      <c r="F51" s="70" t="e">
        <f>+F48/F49</f>
        <v>#DIV/0!</v>
      </c>
      <c r="G51" s="70" t="e">
        <f>+G48/G49</f>
        <v>#DIV/0!</v>
      </c>
      <c r="H51" s="71"/>
      <c r="I51" s="71"/>
    </row>
    <row r="52" spans="1:9" ht="15" customHeight="1">
      <c r="A52" s="57" t="s">
        <v>120</v>
      </c>
    </row>
    <row r="53" spans="1:9" ht="17.25" customHeight="1">
      <c r="A53" s="44" t="s">
        <v>115</v>
      </c>
      <c r="C53" s="84"/>
      <c r="D53" s="84"/>
      <c r="E53" s="84"/>
      <c r="F53" s="84"/>
      <c r="G53" s="84"/>
      <c r="H53" s="67"/>
      <c r="I53" s="52"/>
    </row>
    <row r="54" spans="1:9" ht="15" customHeight="1">
      <c r="B54" s="68" t="s">
        <v>116</v>
      </c>
      <c r="C54" s="83"/>
      <c r="D54" s="83"/>
      <c r="E54" s="83"/>
      <c r="F54" s="83"/>
      <c r="G54" s="83"/>
    </row>
    <row r="55" spans="1:9" ht="15" customHeight="1">
      <c r="B55" s="68" t="s">
        <v>117</v>
      </c>
      <c r="C55" s="83"/>
      <c r="D55" s="83"/>
      <c r="E55" s="83"/>
      <c r="F55" s="83"/>
      <c r="G55" s="83"/>
    </row>
    <row r="56" spans="1:9" ht="15" customHeight="1">
      <c r="B56" s="68" t="s">
        <v>121</v>
      </c>
      <c r="C56" s="43">
        <f>+C55-C54</f>
        <v>0</v>
      </c>
      <c r="D56" s="43">
        <f>+D55-D54</f>
        <v>0</v>
      </c>
      <c r="E56" s="43">
        <f>+E55-E54</f>
        <v>0</v>
      </c>
      <c r="F56" s="43">
        <f>+F55-F54</f>
        <v>0</v>
      </c>
      <c r="G56" s="43">
        <f>+G55-G54</f>
        <v>0</v>
      </c>
      <c r="H56" s="69">
        <f>ROUND(F56/$G$76,2)</f>
        <v>0</v>
      </c>
      <c r="I56" s="69">
        <f>ROUND(G56/$G$76,2)</f>
        <v>0</v>
      </c>
    </row>
    <row r="57" spans="1:9" ht="15" customHeight="1">
      <c r="A57" s="59"/>
      <c r="B57" s="44" t="s">
        <v>119</v>
      </c>
      <c r="C57" s="70" t="e">
        <f>+C54/C55</f>
        <v>#DIV/0!</v>
      </c>
      <c r="D57" s="70" t="e">
        <f>+D54/D55</f>
        <v>#DIV/0!</v>
      </c>
      <c r="E57" s="70" t="e">
        <f>+E54/E55</f>
        <v>#DIV/0!</v>
      </c>
      <c r="F57" s="70" t="e">
        <f>+F54/F55</f>
        <v>#DIV/0!</v>
      </c>
      <c r="G57" s="70" t="e">
        <f>+G54/G55</f>
        <v>#DIV/0!</v>
      </c>
      <c r="H57" s="71"/>
      <c r="I57" s="71"/>
    </row>
    <row r="58" spans="1:9" ht="15" customHeight="1">
      <c r="A58" s="45" t="s">
        <v>122</v>
      </c>
    </row>
    <row r="59" spans="1:9" ht="15" customHeight="1">
      <c r="B59" s="68" t="s">
        <v>116</v>
      </c>
      <c r="C59" s="44">
        <f t="shared" ref="C59:G60" si="5">+C48+C54</f>
        <v>0</v>
      </c>
      <c r="D59" s="44">
        <f t="shared" si="5"/>
        <v>0</v>
      </c>
      <c r="E59" s="44">
        <f t="shared" si="5"/>
        <v>0</v>
      </c>
      <c r="F59" s="44">
        <f t="shared" si="5"/>
        <v>0</v>
      </c>
      <c r="G59" s="44">
        <f t="shared" si="5"/>
        <v>0</v>
      </c>
    </row>
    <row r="60" spans="1:9" ht="15" customHeight="1">
      <c r="B60" s="68" t="s">
        <v>117</v>
      </c>
      <c r="C60" s="44">
        <f t="shared" si="5"/>
        <v>0</v>
      </c>
      <c r="D60" s="44">
        <f t="shared" si="5"/>
        <v>0</v>
      </c>
      <c r="E60" s="44">
        <f t="shared" si="5"/>
        <v>0</v>
      </c>
      <c r="F60" s="44">
        <f t="shared" si="5"/>
        <v>0</v>
      </c>
      <c r="G60" s="44">
        <f t="shared" si="5"/>
        <v>0</v>
      </c>
    </row>
    <row r="61" spans="1:9" ht="15" customHeight="1">
      <c r="B61" s="68" t="s">
        <v>121</v>
      </c>
      <c r="C61" s="44">
        <f>+C60-C59</f>
        <v>0</v>
      </c>
      <c r="D61" s="44">
        <f>+D60-D59</f>
        <v>0</v>
      </c>
      <c r="E61" s="44">
        <f>+E60-E59</f>
        <v>0</v>
      </c>
      <c r="F61" s="44">
        <f>+F60-F59</f>
        <v>0</v>
      </c>
      <c r="G61" s="44">
        <f>+G60-G59</f>
        <v>0</v>
      </c>
      <c r="H61" s="69">
        <f>ROUND(F61/$G$76,2)</f>
        <v>0</v>
      </c>
      <c r="I61" s="69">
        <f>ROUND(G61/$G$76,2)</f>
        <v>0</v>
      </c>
    </row>
    <row r="62" spans="1:9" ht="15" customHeight="1">
      <c r="B62" s="44" t="s">
        <v>119</v>
      </c>
      <c r="C62" s="70" t="e">
        <f>+C59/C60</f>
        <v>#DIV/0!</v>
      </c>
      <c r="D62" s="70" t="e">
        <f>+D59/D60</f>
        <v>#DIV/0!</v>
      </c>
      <c r="E62" s="70" t="e">
        <f>+E59/E60</f>
        <v>#DIV/0!</v>
      </c>
      <c r="F62" s="70" t="e">
        <f>+F59/F60</f>
        <v>#DIV/0!</v>
      </c>
      <c r="G62" s="70" t="e">
        <f>+G59/G60</f>
        <v>#DIV/0!</v>
      </c>
      <c r="H62" s="71"/>
      <c r="I62" s="71"/>
    </row>
    <row r="64" spans="1:9" ht="15" customHeight="1">
      <c r="A64" s="43"/>
      <c r="C64" s="43"/>
      <c r="D64" s="43"/>
      <c r="E64" s="43"/>
      <c r="F64" s="43"/>
      <c r="G64" s="43"/>
    </row>
    <row r="65" spans="1:9" ht="15" customHeight="1">
      <c r="A65" s="72" t="s">
        <v>123</v>
      </c>
      <c r="B65" s="43"/>
    </row>
    <row r="66" spans="1:9" ht="15" customHeight="1">
      <c r="A66" s="73" t="s">
        <v>124</v>
      </c>
      <c r="B66" s="43"/>
      <c r="C66" s="83">
        <v>962190</v>
      </c>
      <c r="D66" s="83">
        <v>4999730</v>
      </c>
      <c r="E66" s="83">
        <v>4816665</v>
      </c>
      <c r="F66" s="83">
        <v>4491665</v>
      </c>
      <c r="G66" s="83">
        <v>4200000</v>
      </c>
    </row>
    <row r="67" spans="1:9" ht="15" customHeight="1">
      <c r="A67" s="73" t="s">
        <v>125</v>
      </c>
      <c r="B67" s="43"/>
      <c r="C67" s="83"/>
      <c r="D67" s="83"/>
      <c r="E67" s="83"/>
      <c r="F67" s="83"/>
      <c r="G67" s="83"/>
    </row>
    <row r="68" spans="1:9" ht="15" customHeight="1">
      <c r="A68" s="73" t="s">
        <v>126</v>
      </c>
      <c r="B68" s="43"/>
      <c r="C68" s="83"/>
      <c r="D68" s="83"/>
      <c r="E68" s="83"/>
      <c r="F68" s="83"/>
      <c r="G68" s="83"/>
    </row>
    <row r="69" spans="1:9" ht="15" customHeight="1">
      <c r="A69" s="74" t="s">
        <v>127</v>
      </c>
      <c r="B69" s="61"/>
      <c r="C69" s="75">
        <f>SUM(C65:C68)</f>
        <v>962190</v>
      </c>
      <c r="D69" s="75">
        <f>SUM(D65:D68)</f>
        <v>4999730</v>
      </c>
      <c r="E69" s="75">
        <f>SUM(E65:E68)</f>
        <v>4816665</v>
      </c>
      <c r="F69" s="75">
        <f>SUM(F65:F68)</f>
        <v>4491665</v>
      </c>
      <c r="G69" s="75">
        <f>SUM(G65:G68)</f>
        <v>4200000</v>
      </c>
      <c r="H69" s="69">
        <f t="shared" ref="H69:I74" si="6">ROUND(F69/$G$76,2)</f>
        <v>1800.99</v>
      </c>
      <c r="I69" s="69">
        <f t="shared" si="6"/>
        <v>1684.04</v>
      </c>
    </row>
    <row r="70" spans="1:9" ht="15" customHeight="1">
      <c r="A70" s="43" t="s">
        <v>128</v>
      </c>
      <c r="B70" s="43"/>
      <c r="C70" s="83"/>
      <c r="D70" s="83"/>
      <c r="E70" s="83"/>
      <c r="F70" s="83"/>
      <c r="G70" s="83"/>
      <c r="H70" s="69">
        <f t="shared" si="6"/>
        <v>0</v>
      </c>
      <c r="I70" s="69">
        <f t="shared" si="6"/>
        <v>0</v>
      </c>
    </row>
    <row r="71" spans="1:9" ht="15" customHeight="1">
      <c r="A71" s="43" t="s">
        <v>129</v>
      </c>
      <c r="B71" s="43"/>
      <c r="C71" s="83"/>
      <c r="D71" s="83"/>
      <c r="E71" s="83"/>
      <c r="F71" s="83"/>
      <c r="G71" s="83"/>
      <c r="H71" s="69">
        <f t="shared" si="6"/>
        <v>0</v>
      </c>
      <c r="I71" s="69">
        <f t="shared" si="6"/>
        <v>0</v>
      </c>
    </row>
    <row r="72" spans="1:9" ht="15" customHeight="1">
      <c r="A72" s="43" t="s">
        <v>130</v>
      </c>
      <c r="B72" s="43"/>
      <c r="C72" s="83"/>
      <c r="D72" s="83"/>
      <c r="E72" s="83"/>
      <c r="F72" s="83"/>
      <c r="G72" s="83"/>
      <c r="H72" s="69">
        <f t="shared" si="6"/>
        <v>0</v>
      </c>
      <c r="I72" s="69">
        <f t="shared" si="6"/>
        <v>0</v>
      </c>
    </row>
    <row r="73" spans="1:9" ht="15" customHeight="1">
      <c r="A73" s="43" t="s">
        <v>131</v>
      </c>
      <c r="B73" s="43"/>
      <c r="C73" s="83"/>
      <c r="D73" s="83"/>
      <c r="E73" s="83"/>
      <c r="F73" s="83"/>
      <c r="G73" s="83"/>
      <c r="H73" s="69">
        <f t="shared" si="6"/>
        <v>0</v>
      </c>
      <c r="I73" s="69">
        <f t="shared" si="6"/>
        <v>0</v>
      </c>
    </row>
    <row r="74" spans="1:9" ht="31.5" customHeight="1" thickBot="1">
      <c r="A74" s="43"/>
      <c r="B74" s="76" t="s">
        <v>132</v>
      </c>
      <c r="C74" s="77">
        <f>SUM(C69:C73)</f>
        <v>962190</v>
      </c>
      <c r="D74" s="77">
        <f>SUM(D69:D73)</f>
        <v>4999730</v>
      </c>
      <c r="E74" s="77">
        <f>SUM(E69:E73)</f>
        <v>4816665</v>
      </c>
      <c r="F74" s="77">
        <f>SUM(F69:F73)</f>
        <v>4491665</v>
      </c>
      <c r="G74" s="77">
        <f>SUM(G69:G73)</f>
        <v>4200000</v>
      </c>
      <c r="H74" s="69">
        <f t="shared" si="6"/>
        <v>1800.99</v>
      </c>
      <c r="I74" s="69">
        <f t="shared" si="6"/>
        <v>1684.04</v>
      </c>
    </row>
    <row r="75" spans="1:9" ht="15.75" customHeight="1" thickTop="1"/>
    <row r="76" spans="1:9" ht="15" customHeight="1">
      <c r="A76" s="54" t="s">
        <v>133</v>
      </c>
      <c r="B76" s="78"/>
      <c r="C76" s="83">
        <v>2217</v>
      </c>
      <c r="D76" s="83">
        <v>2210</v>
      </c>
      <c r="E76" s="83">
        <v>2415</v>
      </c>
      <c r="F76" s="83">
        <v>2397</v>
      </c>
      <c r="G76" s="83">
        <v>2494</v>
      </c>
    </row>
    <row r="78" spans="1:9" ht="15" customHeight="1">
      <c r="A78" s="54" t="s">
        <v>134</v>
      </c>
    </row>
    <row r="79" spans="1:9" ht="15" customHeight="1">
      <c r="A79" s="44" t="s">
        <v>135</v>
      </c>
      <c r="C79" s="85" t="s">
        <v>166</v>
      </c>
    </row>
    <row r="80" spans="1:9" ht="15" customHeight="1">
      <c r="A80" s="44" t="s">
        <v>136</v>
      </c>
      <c r="C80" s="85" t="s">
        <v>167</v>
      </c>
    </row>
    <row r="86" spans="1:7" ht="15" customHeight="1">
      <c r="A86" s="79" t="s">
        <v>137</v>
      </c>
      <c r="B86" s="79">
        <v>10</v>
      </c>
      <c r="C86" s="79"/>
      <c r="D86" s="79"/>
      <c r="E86" s="79"/>
      <c r="F86" s="79"/>
      <c r="G86" s="79"/>
    </row>
    <row r="87" spans="1:7" ht="17.25" customHeight="1">
      <c r="A87" s="79" t="s">
        <v>138</v>
      </c>
      <c r="B87" s="80">
        <v>1</v>
      </c>
      <c r="C87" s="81">
        <f>+C5</f>
        <v>2018</v>
      </c>
      <c r="D87" s="81">
        <f>+D5</f>
        <v>2019</v>
      </c>
      <c r="E87" s="81">
        <f>+E5</f>
        <v>2020</v>
      </c>
      <c r="F87" s="81">
        <f>+F5</f>
        <v>2021</v>
      </c>
      <c r="G87" s="81">
        <f>+G5</f>
        <v>2022</v>
      </c>
    </row>
    <row r="88" spans="1:7" ht="15" customHeight="1">
      <c r="A88" s="79"/>
      <c r="B88" s="80" t="str">
        <f>INDEX(B10:B18,B87)</f>
        <v>Taxes</v>
      </c>
      <c r="C88" s="79">
        <f>INDEX(C$10:C$18,$B$87)</f>
        <v>1287252</v>
      </c>
      <c r="D88" s="79">
        <f>INDEX(D$10:D$18,$B$87)</f>
        <v>1212224</v>
      </c>
      <c r="E88" s="79">
        <f>INDEX(E$10:E$18,$B$87)</f>
        <v>1216515</v>
      </c>
      <c r="F88" s="79">
        <f>INDEX(F$10:F$18,$B$87)</f>
        <v>1298224</v>
      </c>
      <c r="G88" s="79">
        <f>INDEX(G$10:G$18,$B$87)</f>
        <v>1290509</v>
      </c>
    </row>
    <row r="89" spans="1:7" ht="15" customHeight="1">
      <c r="A89" s="79" t="s">
        <v>139</v>
      </c>
      <c r="B89" s="80">
        <v>1</v>
      </c>
      <c r="C89" s="79"/>
      <c r="D89" s="79"/>
      <c r="E89" s="79"/>
      <c r="F89" s="79"/>
      <c r="G89" s="79"/>
    </row>
    <row r="90" spans="1:7" ht="15" customHeight="1">
      <c r="A90" s="79"/>
      <c r="B90" s="80" t="str">
        <f t="shared" ref="B90:G90" si="7">INDEX(B$22:B$32,$B$89)</f>
        <v>General Government</v>
      </c>
      <c r="C90" s="79">
        <f t="shared" si="7"/>
        <v>556421</v>
      </c>
      <c r="D90" s="79">
        <f t="shared" si="7"/>
        <v>667895</v>
      </c>
      <c r="E90" s="79">
        <f t="shared" si="7"/>
        <v>725063</v>
      </c>
      <c r="F90" s="79">
        <f t="shared" si="7"/>
        <v>753409</v>
      </c>
      <c r="G90" s="79">
        <f t="shared" si="7"/>
        <v>801405</v>
      </c>
    </row>
  </sheetData>
  <printOptions horizontalCentered="1"/>
  <pageMargins left="0.2" right="0.2" top="0.5" bottom="0.5" header="0.3" footer="0.3"/>
  <pageSetup fitToHeight="5" orientation="landscape" r:id="rId1"/>
  <headerFooter alignWithMargins="0">
    <oddFooter>&amp;C&amp;"-,Regular"&amp;P</oddFooter>
  </headerFooter>
  <rowBreaks count="2" manualBreakCount="2">
    <brk id="34" max="8" man="1"/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zoomScale="85" workbookViewId="0">
      <selection activeCell="A35" sqref="A35:J37"/>
    </sheetView>
  </sheetViews>
  <sheetFormatPr defaultColWidth="13" defaultRowHeight="15" customHeight="1"/>
  <cols>
    <col min="1" max="1" width="13" customWidth="1"/>
    <col min="2" max="5" width="13.7109375" customWidth="1"/>
    <col min="6" max="6" width="20.28515625" customWidth="1"/>
    <col min="7" max="8" width="12.5703125" customWidth="1"/>
    <col min="9" max="9" width="9.7109375" customWidth="1"/>
    <col min="10" max="10" width="20" customWidth="1"/>
  </cols>
  <sheetData>
    <row r="1" spans="1:10" ht="17.25" customHeight="1">
      <c r="A1" s="8" t="str">
        <f>CONCATENATE("CITIZEN'S GUIDE TO LOCAL UNIT FINANCES - ",'Data Input'!C2," (",'Data Input'!C3,")")</f>
        <v>CITIZEN'S GUIDE TO LOCAL UNIT FINANCES - City of Hudson (46-2020)</v>
      </c>
      <c r="E1" s="6"/>
      <c r="J1" s="7" t="s">
        <v>140</v>
      </c>
    </row>
    <row r="2" spans="1:10" ht="15" customHeight="1">
      <c r="A2" t="s">
        <v>141</v>
      </c>
      <c r="F2" t="s">
        <v>142</v>
      </c>
    </row>
    <row r="3" spans="1:10" ht="34.5" customHeight="1">
      <c r="F3" s="11"/>
      <c r="G3" s="12">
        <f>+'Data Input'!F5</f>
        <v>2021</v>
      </c>
      <c r="H3" s="12">
        <f>+'Data Input'!G5</f>
        <v>2022</v>
      </c>
      <c r="I3" s="12" t="s">
        <v>143</v>
      </c>
      <c r="J3" s="13"/>
    </row>
    <row r="4" spans="1:10" ht="15" customHeight="1">
      <c r="F4" s="14" t="str">
        <f>'Data Input'!B10</f>
        <v>Taxes</v>
      </c>
      <c r="G4" s="9">
        <f>+'Data Input'!F10</f>
        <v>1298224</v>
      </c>
      <c r="H4" s="9">
        <f>+'Data Input'!G10</f>
        <v>1290509</v>
      </c>
      <c r="I4" s="29">
        <f t="shared" ref="I4:I13" si="0">IF(G4=0,"N/A",(H4-G4)/G4)</f>
        <v>-5.9427340736267391E-3</v>
      </c>
      <c r="J4" s="17"/>
    </row>
    <row r="5" spans="1:10" ht="15" customHeight="1">
      <c r="F5" s="14" t="str">
        <f>'Data Input'!B11</f>
        <v>Licenses &amp; Permits</v>
      </c>
      <c r="G5">
        <f>+'Data Input'!F11</f>
        <v>16037</v>
      </c>
      <c r="H5">
        <f>+'Data Input'!G11</f>
        <v>19622</v>
      </c>
      <c r="I5" s="29">
        <f t="shared" si="0"/>
        <v>0.2235455509135125</v>
      </c>
      <c r="J5" s="17"/>
    </row>
    <row r="6" spans="1:10" ht="15" customHeight="1">
      <c r="F6" s="14" t="str">
        <f>'Data Input'!B12</f>
        <v>Intergovernmental</v>
      </c>
      <c r="G6">
        <f>+'Data Input'!F12</f>
        <v>630744</v>
      </c>
      <c r="H6">
        <f>+'Data Input'!G12</f>
        <v>715897</v>
      </c>
      <c r="I6" s="29">
        <f t="shared" si="0"/>
        <v>0.13500405869893331</v>
      </c>
      <c r="J6" s="17"/>
    </row>
    <row r="7" spans="1:10" ht="15" customHeight="1">
      <c r="F7" s="14" t="str">
        <f>'Data Input'!B13</f>
        <v>Fines &amp; Forfeitures</v>
      </c>
      <c r="G7">
        <f>+'Data Input'!F13</f>
        <v>6719</v>
      </c>
      <c r="H7">
        <f>+'Data Input'!G13</f>
        <v>7403</v>
      </c>
      <c r="I7" s="29">
        <f t="shared" si="0"/>
        <v>0.101800863223694</v>
      </c>
      <c r="J7" s="17"/>
    </row>
    <row r="8" spans="1:10" ht="15" customHeight="1">
      <c r="F8" s="14" t="str">
        <f>'Data Input'!B14</f>
        <v>Contributions from Local Units</v>
      </c>
      <c r="G8">
        <f>+'Data Input'!F14</f>
        <v>83120</v>
      </c>
      <c r="H8">
        <f>+'Data Input'!G14</f>
        <v>79538</v>
      </c>
      <c r="I8" s="29">
        <f t="shared" si="0"/>
        <v>-4.3094321462945138E-2</v>
      </c>
      <c r="J8" s="17"/>
    </row>
    <row r="9" spans="1:10" ht="15" customHeight="1">
      <c r="F9" s="14" t="str">
        <f>'Data Input'!B15</f>
        <v>Charges for Services</v>
      </c>
      <c r="G9">
        <f>+'Data Input'!F15</f>
        <v>1107912</v>
      </c>
      <c r="H9">
        <f>+'Data Input'!G15</f>
        <v>1459385</v>
      </c>
      <c r="I9" s="29">
        <f t="shared" si="0"/>
        <v>0.31723909480175322</v>
      </c>
      <c r="J9" s="17"/>
    </row>
    <row r="10" spans="1:10" ht="15" customHeight="1">
      <c r="F10" s="14" t="str">
        <f>'Data Input'!B16</f>
        <v>Grants</v>
      </c>
      <c r="G10">
        <f>+'Data Input'!F16</f>
        <v>27250</v>
      </c>
      <c r="H10">
        <f>+'Data Input'!G16</f>
        <v>232322</v>
      </c>
      <c r="I10" s="29">
        <f t="shared" si="0"/>
        <v>7.5255779816513764</v>
      </c>
      <c r="J10" s="17"/>
    </row>
    <row r="11" spans="1:10" ht="15" customHeight="1">
      <c r="F11" s="14" t="str">
        <f>'Data Input'!B17</f>
        <v>Interest &amp; Rents</v>
      </c>
      <c r="G11">
        <f>+'Data Input'!F17</f>
        <v>28027</v>
      </c>
      <c r="H11">
        <f>+'Data Input'!G17</f>
        <v>28609</v>
      </c>
      <c r="I11" s="29">
        <f t="shared" si="0"/>
        <v>2.0765690227280836E-2</v>
      </c>
      <c r="J11" s="17"/>
    </row>
    <row r="12" spans="1:10" ht="15" customHeight="1">
      <c r="F12" s="14" t="str">
        <f>'Data Input'!B18</f>
        <v>Other Revenues</v>
      </c>
      <c r="G12" s="10">
        <f>+'Data Input'!F18</f>
        <v>92657</v>
      </c>
      <c r="H12" s="10">
        <f>+'Data Input'!G18</f>
        <v>194172</v>
      </c>
      <c r="I12" s="29">
        <f t="shared" si="0"/>
        <v>1.0955999007090669</v>
      </c>
      <c r="J12" s="17"/>
    </row>
    <row r="13" spans="1:10" ht="17.25" customHeight="1">
      <c r="F13" s="18" t="s">
        <v>144</v>
      </c>
      <c r="G13" s="16">
        <f>SUM(G4:G12)</f>
        <v>3290690</v>
      </c>
      <c r="H13" s="16">
        <f>SUM(H4:H12)</f>
        <v>4027457</v>
      </c>
      <c r="I13" s="29">
        <f t="shared" si="0"/>
        <v>0.22389438081375032</v>
      </c>
      <c r="J13" s="17"/>
    </row>
    <row r="14" spans="1:10" ht="17.25" customHeight="1">
      <c r="F14" s="18"/>
      <c r="I14" s="26"/>
      <c r="J14" s="17"/>
    </row>
    <row r="15" spans="1:10" ht="15" customHeight="1">
      <c r="F15" s="18"/>
      <c r="J15" s="17"/>
    </row>
    <row r="16" spans="1:10" ht="15" customHeight="1">
      <c r="F16" s="18"/>
      <c r="J16" s="17"/>
    </row>
    <row r="17" spans="1:10" ht="15" customHeight="1">
      <c r="F17" s="15"/>
      <c r="G17" s="19"/>
      <c r="H17" s="19"/>
      <c r="I17" s="19"/>
      <c r="J17" s="20"/>
    </row>
    <row r="18" spans="1:10" ht="15" customHeight="1">
      <c r="A18" t="s">
        <v>145</v>
      </c>
      <c r="F18" t="s">
        <v>146</v>
      </c>
    </row>
    <row r="35" spans="1:12" ht="15" customHeight="1">
      <c r="A35" s="87" t="s">
        <v>147</v>
      </c>
      <c r="B35" s="88"/>
      <c r="C35" s="88"/>
      <c r="D35" s="88"/>
      <c r="E35" s="88"/>
      <c r="F35" s="88"/>
      <c r="G35" s="88"/>
      <c r="H35" s="88"/>
      <c r="I35" s="88"/>
      <c r="J35" s="89"/>
      <c r="K35" s="28"/>
      <c r="L35" s="28"/>
    </row>
    <row r="36" spans="1:12" ht="15" customHeight="1">
      <c r="A36" s="90"/>
      <c r="B36" s="91"/>
      <c r="C36" s="91"/>
      <c r="D36" s="91"/>
      <c r="E36" s="91"/>
      <c r="F36" s="91"/>
      <c r="G36" s="91"/>
      <c r="H36" s="91"/>
      <c r="I36" s="91"/>
      <c r="J36" s="92"/>
      <c r="K36" s="28"/>
      <c r="L36" s="28"/>
    </row>
    <row r="37" spans="1:12" ht="15" customHeight="1">
      <c r="A37" s="93"/>
      <c r="B37" s="94"/>
      <c r="C37" s="94"/>
      <c r="D37" s="94"/>
      <c r="E37" s="94"/>
      <c r="F37" s="94"/>
      <c r="G37" s="94"/>
      <c r="H37" s="94"/>
      <c r="I37" s="94"/>
      <c r="J37" s="95"/>
      <c r="K37" s="28"/>
      <c r="L37" s="28"/>
    </row>
    <row r="38" spans="1:12" ht="15" customHeight="1">
      <c r="A38" t="str">
        <f>CONCATENATE("For more information on our unit's finances, contact ",'Data Input'!$C$79," at ",'Data Input'!$C$80,".")</f>
        <v>For more information on our unit's finances, contact Charlie Weir at (517) 448 - 8983.</v>
      </c>
    </row>
  </sheetData>
  <mergeCells count="1">
    <mergeCell ref="A35:J37"/>
  </mergeCells>
  <printOptions horizontalCentered="1"/>
  <pageMargins left="0.2" right="0.2" top="0.5" bottom="0.5" header="0.3" footer="0.3"/>
  <pageSetup scale="8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4" name="Drop Down 18">
              <controlPr defaultSize="0" autoLine="0" autoPict="0">
                <anchor moveWithCells="1">
                  <from>
                    <xdr:col>5</xdr:col>
                    <xdr:colOff>1152525</xdr:colOff>
                    <xdr:row>18</xdr:row>
                    <xdr:rowOff>133350</xdr:rowOff>
                  </from>
                  <to>
                    <xdr:col>7</xdr:col>
                    <xdr:colOff>771525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2"/>
  <sheetViews>
    <sheetView zoomScale="85" zoomScaleNormal="85" workbookViewId="0">
      <selection activeCell="A39" sqref="A39:J41"/>
    </sheetView>
  </sheetViews>
  <sheetFormatPr defaultColWidth="13" defaultRowHeight="15" customHeight="1"/>
  <cols>
    <col min="1" max="1" width="11" customWidth="1"/>
    <col min="2" max="3" width="13.7109375" customWidth="1"/>
    <col min="4" max="4" width="13" customWidth="1"/>
    <col min="5" max="5" width="13.7109375" customWidth="1"/>
    <col min="6" max="6" width="31.28515625" customWidth="1"/>
    <col min="7" max="8" width="13.5703125" customWidth="1"/>
    <col min="9" max="9" width="10.140625" customWidth="1"/>
    <col min="10" max="10" width="14.5703125" customWidth="1"/>
  </cols>
  <sheetData>
    <row r="1" spans="1:10" ht="15" customHeight="1">
      <c r="A1" s="8" t="str">
        <f>CONCATENATE("CITIZEN'S GUIDE TO LOCAL UNIT FINANCES - ",'Data Input'!C2," (",'Data Input'!C3,")")</f>
        <v>CITIZEN'S GUIDE TO LOCAL UNIT FINANCES - City of Hudson (46-2020)</v>
      </c>
      <c r="J1" s="7" t="s">
        <v>148</v>
      </c>
    </row>
    <row r="2" spans="1:10" ht="15" customHeight="1">
      <c r="A2" t="s">
        <v>149</v>
      </c>
      <c r="F2" t="s">
        <v>142</v>
      </c>
    </row>
    <row r="3" spans="1:10" ht="32.25" customHeight="1">
      <c r="F3" s="11"/>
      <c r="G3" s="12">
        <f>+'Data Input'!F5</f>
        <v>2021</v>
      </c>
      <c r="H3" s="12">
        <f>+'Data Input'!G5</f>
        <v>2022</v>
      </c>
      <c r="I3" s="12" t="s">
        <v>143</v>
      </c>
      <c r="J3" s="13"/>
    </row>
    <row r="4" spans="1:10" ht="15" customHeight="1">
      <c r="F4" s="18" t="str">
        <f>'Data Input'!B22</f>
        <v>General Government</v>
      </c>
      <c r="G4" s="21">
        <f>+'Data Input'!F22</f>
        <v>753409</v>
      </c>
      <c r="H4" s="21">
        <f>+'Data Input'!G22</f>
        <v>801405</v>
      </c>
      <c r="I4" s="29">
        <f t="shared" ref="I4:I14" si="0">IF(G4=0,"N/A",(H4-G4)/G4)</f>
        <v>6.370510572610627E-2</v>
      </c>
      <c r="J4" s="17"/>
    </row>
    <row r="5" spans="1:10" ht="15" customHeight="1">
      <c r="F5" s="18" t="str">
        <f>'Data Input'!B23</f>
        <v>Police &amp; Fire</v>
      </c>
      <c r="G5">
        <f>+'Data Input'!F23</f>
        <v>1157825</v>
      </c>
      <c r="H5">
        <f>+'Data Input'!G23</f>
        <v>1054239</v>
      </c>
      <c r="I5" s="29">
        <f t="shared" si="0"/>
        <v>-8.9466024658303278E-2</v>
      </c>
      <c r="J5" s="17"/>
    </row>
    <row r="6" spans="1:10" ht="15" customHeight="1">
      <c r="F6" s="18" t="str">
        <f>'Data Input'!B24</f>
        <v>Other Public Safety</v>
      </c>
      <c r="G6">
        <f>+'Data Input'!F24</f>
        <v>0</v>
      </c>
      <c r="H6">
        <f>+'Data Input'!G24</f>
        <v>0</v>
      </c>
      <c r="I6" s="29" t="str">
        <f t="shared" si="0"/>
        <v>N/A</v>
      </c>
      <c r="J6" s="17"/>
    </row>
    <row r="7" spans="1:10" ht="15" customHeight="1">
      <c r="F7" s="18" t="str">
        <f>'Data Input'!B25</f>
        <v xml:space="preserve">Roads </v>
      </c>
      <c r="G7">
        <f>+'Data Input'!F25</f>
        <v>0</v>
      </c>
      <c r="H7">
        <f>+'Data Input'!G25</f>
        <v>0</v>
      </c>
      <c r="I7" s="29" t="str">
        <f t="shared" si="0"/>
        <v>N/A</v>
      </c>
      <c r="J7" s="17"/>
    </row>
    <row r="8" spans="1:10" ht="15" customHeight="1">
      <c r="F8" s="18" t="str">
        <f>'Data Input'!B26</f>
        <v>Other Public Works</v>
      </c>
      <c r="G8">
        <f>+'Data Input'!F26</f>
        <v>890106</v>
      </c>
      <c r="H8">
        <f>+'Data Input'!G26</f>
        <v>963453</v>
      </c>
      <c r="I8" s="29">
        <f t="shared" si="0"/>
        <v>8.2402545314827672E-2</v>
      </c>
      <c r="J8" s="17"/>
    </row>
    <row r="9" spans="1:10" ht="15" customHeight="1">
      <c r="F9" s="18" t="str">
        <f>'Data Input'!B27</f>
        <v>Health &amp; Welfare</v>
      </c>
      <c r="G9">
        <f>+'Data Input'!F27</f>
        <v>0</v>
      </c>
      <c r="H9">
        <f>+'Data Input'!G27</f>
        <v>0</v>
      </c>
      <c r="I9" s="29" t="str">
        <f t="shared" si="0"/>
        <v>N/A</v>
      </c>
      <c r="J9" s="17"/>
    </row>
    <row r="10" spans="1:10" ht="15" customHeight="1">
      <c r="F10" s="18" t="str">
        <f>'Data Input'!B28</f>
        <v>Community/Econ. Development</v>
      </c>
      <c r="G10">
        <f>+'Data Input'!F28</f>
        <v>113</v>
      </c>
      <c r="H10">
        <f>+'Data Input'!G28</f>
        <v>355</v>
      </c>
      <c r="I10" s="29">
        <f t="shared" si="0"/>
        <v>2.1415929203539825</v>
      </c>
      <c r="J10" s="17"/>
    </row>
    <row r="11" spans="1:10" ht="15" customHeight="1">
      <c r="F11" s="18" t="str">
        <f>'Data Input'!B29</f>
        <v>Recreation &amp; Culture</v>
      </c>
      <c r="G11">
        <f>+'Data Input'!F29</f>
        <v>46518</v>
      </c>
      <c r="H11">
        <f>+'Data Input'!G29</f>
        <v>43045</v>
      </c>
      <c r="I11" s="29">
        <f t="shared" si="0"/>
        <v>-7.4659271679779871E-2</v>
      </c>
      <c r="J11" s="17"/>
    </row>
    <row r="12" spans="1:10" ht="15" customHeight="1">
      <c r="F12" s="18" t="str">
        <f>'Data Input'!B30</f>
        <v>Capital Outlay</v>
      </c>
      <c r="G12">
        <f>+'Data Input'!F30</f>
        <v>866078</v>
      </c>
      <c r="H12">
        <f>+'Data Input'!G30</f>
        <v>73116</v>
      </c>
      <c r="I12" s="29">
        <f t="shared" si="0"/>
        <v>-0.9155780426243364</v>
      </c>
      <c r="J12" s="17"/>
    </row>
    <row r="13" spans="1:10" ht="15" customHeight="1">
      <c r="F13" s="18" t="str">
        <f>'Data Input'!B31</f>
        <v>Debt Service</v>
      </c>
      <c r="G13">
        <f>+'Data Input'!F31</f>
        <v>90961</v>
      </c>
      <c r="H13">
        <f>+'Data Input'!G31</f>
        <v>332511</v>
      </c>
      <c r="I13" s="29">
        <f t="shared" si="0"/>
        <v>2.6555336902628599</v>
      </c>
      <c r="J13" s="17"/>
    </row>
    <row r="14" spans="1:10" ht="17.25">
      <c r="F14" s="18" t="str">
        <f>'Data Input'!B32</f>
        <v>Other Expenditures</v>
      </c>
      <c r="G14" s="10">
        <f>+'Data Input'!F32</f>
        <v>146071</v>
      </c>
      <c r="H14" s="10">
        <f>+'Data Input'!G32</f>
        <v>117215</v>
      </c>
      <c r="I14" s="29">
        <f t="shared" si="0"/>
        <v>-0.19754776786631159</v>
      </c>
      <c r="J14" s="17"/>
    </row>
    <row r="15" spans="1:10" ht="17.25">
      <c r="F15" s="24" t="s">
        <v>104</v>
      </c>
      <c r="G15" s="16">
        <f>SUM(G4:G14)</f>
        <v>3951081</v>
      </c>
      <c r="H15" s="16">
        <f>SUM(H4:H14)</f>
        <v>3385339</v>
      </c>
      <c r="I15" s="29">
        <f>(H15-G15)/G15</f>
        <v>-0.14318663677105076</v>
      </c>
      <c r="J15" s="17"/>
    </row>
    <row r="16" spans="1:10">
      <c r="F16" s="24"/>
      <c r="J16" s="17"/>
    </row>
    <row r="17" spans="1:10" ht="15.75" customHeight="1">
      <c r="F17" s="22"/>
      <c r="G17" s="25"/>
      <c r="H17" s="25"/>
      <c r="I17" s="23"/>
      <c r="J17" s="20"/>
    </row>
    <row r="18" spans="1:10" ht="12" customHeight="1"/>
    <row r="19" spans="1:10" ht="15" customHeight="1">
      <c r="A19" t="s">
        <v>150</v>
      </c>
      <c r="F19" s="5" t="s">
        <v>151</v>
      </c>
    </row>
    <row r="39" spans="1:10" ht="15" customHeight="1">
      <c r="A39" s="87" t="s">
        <v>147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15" customHeight="1">
      <c r="A40" s="90"/>
      <c r="B40" s="91"/>
      <c r="C40" s="91"/>
      <c r="D40" s="91"/>
      <c r="E40" s="91"/>
      <c r="F40" s="91"/>
      <c r="G40" s="91"/>
      <c r="H40" s="91"/>
      <c r="I40" s="91"/>
      <c r="J40" s="92"/>
    </row>
    <row r="41" spans="1:10" ht="15" customHeight="1">
      <c r="A41" s="93"/>
      <c r="B41" s="94"/>
      <c r="C41" s="94"/>
      <c r="D41" s="94"/>
      <c r="E41" s="94"/>
      <c r="F41" s="94"/>
      <c r="G41" s="94"/>
      <c r="H41" s="94"/>
      <c r="I41" s="94"/>
      <c r="J41" s="95"/>
    </row>
    <row r="42" spans="1:10" ht="15" customHeight="1">
      <c r="A42" t="str">
        <f>CONCATENATE("For more information on our unit's finances, contact ",'Data Input'!$C$79," at ",'Data Input'!$C$80,".")</f>
        <v>For more information on our unit's finances, contact Charlie Weir at (517) 448 - 8983.</v>
      </c>
    </row>
  </sheetData>
  <mergeCells count="1">
    <mergeCell ref="A39:J41"/>
  </mergeCells>
  <printOptions horizontalCentered="1"/>
  <pageMargins left="0.2" right="0.2" top="0.5" bottom="0.5" header="0.3" footer="0.3"/>
  <pageSetup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Drop Down 7">
              <controlPr defaultSize="0" autoLine="0" autoPict="0">
                <anchor moveWithCells="1">
                  <from>
                    <xdr:col>5</xdr:col>
                    <xdr:colOff>1514475</xdr:colOff>
                    <xdr:row>19</xdr:row>
                    <xdr:rowOff>123825</xdr:rowOff>
                  </from>
                  <to>
                    <xdr:col>7</xdr:col>
                    <xdr:colOff>485775</xdr:colOff>
                    <xdr:row>20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0"/>
  <sheetViews>
    <sheetView topLeftCell="A12" zoomScale="85" zoomScaleNormal="85" workbookViewId="0">
      <selection activeCell="A37" sqref="A37:I39"/>
    </sheetView>
  </sheetViews>
  <sheetFormatPr defaultColWidth="13" defaultRowHeight="15" customHeight="1"/>
  <cols>
    <col min="1" max="1" width="13" customWidth="1"/>
    <col min="2" max="5" width="13.7109375" customWidth="1"/>
    <col min="6" max="6" width="26.5703125" customWidth="1"/>
    <col min="7" max="8" width="13" customWidth="1"/>
    <col min="9" max="9" width="9.5703125" customWidth="1"/>
  </cols>
  <sheetData>
    <row r="1" spans="1:10" ht="15" customHeight="1">
      <c r="A1" s="8" t="str">
        <f>CONCATENATE("CITIZEN'S GUIDE TO LOCAL UNIT FINANCES - ",'Data Input'!C2," (",'Data Input'!C3,")")</f>
        <v>CITIZEN'S GUIDE TO LOCAL UNIT FINANCES - City of Hudson (46-2020)</v>
      </c>
      <c r="I1" s="7" t="s">
        <v>152</v>
      </c>
    </row>
    <row r="2" spans="1:10" ht="15" customHeight="1">
      <c r="A2" t="s">
        <v>153</v>
      </c>
      <c r="F2" t="s">
        <v>142</v>
      </c>
    </row>
    <row r="3" spans="1:10" ht="34.5" customHeight="1">
      <c r="F3" s="11"/>
      <c r="G3" s="12">
        <f>+'Data Input'!F5</f>
        <v>2021</v>
      </c>
      <c r="H3" s="12">
        <f>+'Data Input'!G5</f>
        <v>2022</v>
      </c>
      <c r="I3" s="13" t="s">
        <v>143</v>
      </c>
    </row>
    <row r="4" spans="1:10" ht="15" customHeight="1">
      <c r="F4" s="18" t="s">
        <v>154</v>
      </c>
      <c r="G4">
        <f>+'Data Input'!F20</f>
        <v>3310956</v>
      </c>
      <c r="H4">
        <f>+'Data Input'!G20</f>
        <v>4031456</v>
      </c>
      <c r="I4" s="31">
        <f>IF(G4=0,"N/A",(H4-G4)/G4)</f>
        <v>0.21761086526066792</v>
      </c>
    </row>
    <row r="5" spans="1:10" ht="15" customHeight="1">
      <c r="F5" s="18" t="s">
        <v>10</v>
      </c>
      <c r="G5">
        <f>+'Data Input'!F33</f>
        <v>3951081</v>
      </c>
      <c r="H5">
        <f>+'Data Input'!G33</f>
        <v>3385339</v>
      </c>
      <c r="I5" s="32">
        <f>IF(G5=0,"N/A",(H5-G5)/G5)</f>
        <v>-0.14318663677105076</v>
      </c>
    </row>
    <row r="6" spans="1:10" ht="15.75" customHeight="1" thickBot="1">
      <c r="F6" s="24" t="s">
        <v>155</v>
      </c>
      <c r="G6" s="3">
        <f>+'Data Input'!F34</f>
        <v>-640125</v>
      </c>
      <c r="H6" s="3">
        <f>+'Data Input'!G34</f>
        <v>646117</v>
      </c>
      <c r="I6" s="33">
        <f>IF(G6=0,"N/A",(H6-G6)/G6)</f>
        <v>-2.0093606717438002</v>
      </c>
    </row>
    <row r="7" spans="1:10" ht="15.75" customHeight="1" thickTop="1">
      <c r="F7" s="18" t="s">
        <v>156</v>
      </c>
      <c r="I7" s="30"/>
    </row>
    <row r="8" spans="1:10" ht="15" customHeight="1">
      <c r="F8" s="14" t="s">
        <v>107</v>
      </c>
      <c r="G8">
        <f>+'Data Input'!F$37</f>
        <v>4251</v>
      </c>
      <c r="H8">
        <f>+'Data Input'!G$37</f>
        <v>16002</v>
      </c>
      <c r="I8" s="32">
        <f t="shared" ref="I8:I13" si="0">IF(G8=0,"N/A",(H8-G8)/G8)</f>
        <v>2.7642907551164431</v>
      </c>
    </row>
    <row r="9" spans="1:10" ht="15" customHeight="1">
      <c r="F9" s="14" t="s">
        <v>108</v>
      </c>
      <c r="G9">
        <f>+'Data Input'!F38</f>
        <v>300769</v>
      </c>
      <c r="H9">
        <f>+'Data Input'!G38</f>
        <v>767330</v>
      </c>
      <c r="I9" s="32">
        <f t="shared" si="0"/>
        <v>1.5512270214018067</v>
      </c>
    </row>
    <row r="10" spans="1:10" ht="15" customHeight="1">
      <c r="F10" s="14" t="s">
        <v>109</v>
      </c>
      <c r="G10">
        <f>+'Data Input'!F39</f>
        <v>0</v>
      </c>
      <c r="H10">
        <f>+'Data Input'!G39</f>
        <v>0</v>
      </c>
      <c r="I10" s="32" t="str">
        <f t="shared" si="0"/>
        <v>N/A</v>
      </c>
    </row>
    <row r="11" spans="1:10" ht="15" customHeight="1">
      <c r="F11" s="14" t="s">
        <v>110</v>
      </c>
      <c r="G11">
        <f>+'Data Input'!F40</f>
        <v>0</v>
      </c>
      <c r="H11">
        <f>+'Data Input'!G40</f>
        <v>0</v>
      </c>
      <c r="I11" s="32" t="str">
        <f t="shared" si="0"/>
        <v>N/A</v>
      </c>
    </row>
    <row r="12" spans="1:10" ht="15" customHeight="1">
      <c r="F12" s="14" t="s">
        <v>111</v>
      </c>
      <c r="G12">
        <f>+'Data Input'!F41</f>
        <v>230146</v>
      </c>
      <c r="H12">
        <f>+'Data Input'!G41</f>
        <v>480091</v>
      </c>
      <c r="I12" s="32">
        <f t="shared" si="0"/>
        <v>1.0860279996176341</v>
      </c>
    </row>
    <row r="13" spans="1:10" ht="15.75" customHeight="1" thickBot="1">
      <c r="F13" s="24" t="s">
        <v>157</v>
      </c>
      <c r="G13" s="3">
        <f>SUM(G8:G12)</f>
        <v>535166</v>
      </c>
      <c r="H13" s="3">
        <f>SUM(H8:H12)</f>
        <v>1263423</v>
      </c>
      <c r="I13" s="33">
        <f t="shared" si="0"/>
        <v>1.3608058060489643</v>
      </c>
    </row>
    <row r="14" spans="1:10" ht="15.75" customHeight="1" thickTop="1">
      <c r="F14" s="18"/>
      <c r="I14" s="17"/>
    </row>
    <row r="15" spans="1:10" ht="15" customHeight="1">
      <c r="F15" s="18"/>
      <c r="I15" s="17"/>
    </row>
    <row r="16" spans="1:10" ht="15" customHeight="1">
      <c r="F16" s="18"/>
      <c r="I16" s="17"/>
      <c r="J16" s="18"/>
    </row>
    <row r="17" spans="1:10" ht="15" customHeight="1">
      <c r="F17" s="18"/>
      <c r="I17" s="17"/>
      <c r="J17" s="18"/>
    </row>
    <row r="18" spans="1:10" ht="15" customHeight="1">
      <c r="F18" s="18"/>
      <c r="I18" s="17"/>
    </row>
    <row r="19" spans="1:10" ht="15" customHeight="1">
      <c r="F19" s="15"/>
      <c r="G19" s="19"/>
      <c r="H19" s="19"/>
      <c r="I19" s="20"/>
    </row>
    <row r="20" spans="1:10" ht="15" customHeight="1">
      <c r="A20" t="s">
        <v>158</v>
      </c>
      <c r="F20" t="s">
        <v>159</v>
      </c>
    </row>
    <row r="37" spans="1:16" ht="19.899999999999999" customHeight="1">
      <c r="A37" s="87" t="s">
        <v>147</v>
      </c>
      <c r="B37" s="88"/>
      <c r="C37" s="88"/>
      <c r="D37" s="88"/>
      <c r="E37" s="88"/>
      <c r="F37" s="88"/>
      <c r="G37" s="88"/>
      <c r="H37" s="88"/>
      <c r="I37" s="89"/>
      <c r="J37" s="27"/>
      <c r="K37" s="27"/>
      <c r="L37" s="27"/>
      <c r="M37" s="27"/>
      <c r="N37" s="27"/>
      <c r="O37" s="27"/>
      <c r="P37" s="27"/>
    </row>
    <row r="38" spans="1:16" ht="19.899999999999999" customHeight="1">
      <c r="A38" s="90"/>
      <c r="B38" s="91"/>
      <c r="C38" s="91"/>
      <c r="D38" s="91"/>
      <c r="E38" s="91"/>
      <c r="F38" s="91"/>
      <c r="G38" s="91"/>
      <c r="H38" s="91"/>
      <c r="I38" s="92"/>
      <c r="J38" s="27"/>
      <c r="K38" s="27"/>
      <c r="L38" s="27"/>
      <c r="M38" s="27"/>
      <c r="N38" s="27"/>
      <c r="O38" s="27"/>
      <c r="P38" s="27"/>
    </row>
    <row r="39" spans="1:16" ht="19.899999999999999" customHeight="1">
      <c r="A39" s="93"/>
      <c r="B39" s="94"/>
      <c r="C39" s="94"/>
      <c r="D39" s="94"/>
      <c r="E39" s="94"/>
      <c r="F39" s="94"/>
      <c r="G39" s="94"/>
      <c r="H39" s="94"/>
      <c r="I39" s="95"/>
      <c r="J39" s="27"/>
      <c r="K39" s="27"/>
      <c r="L39" s="27"/>
      <c r="M39" s="27"/>
      <c r="N39" s="27"/>
      <c r="O39" s="27"/>
      <c r="P39" s="27"/>
    </row>
    <row r="40" spans="1:16" ht="15" customHeight="1">
      <c r="A40" t="str">
        <f>CONCATENATE("For more information on our unit's finances, contact ",'Data Input'!$C$79," at ",'Data Input'!$C$80,".")</f>
        <v>For more information on our unit's finances, contact Charlie Weir at (517) 448 - 8983.</v>
      </c>
    </row>
  </sheetData>
  <mergeCells count="1">
    <mergeCell ref="A37:I39"/>
  </mergeCells>
  <printOptions horizontalCentered="1"/>
  <pageMargins left="0.2" right="0.2" top="0.5" bottom="0.5" header="0.3" footer="0.3"/>
  <pageSetup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8"/>
  <sheetViews>
    <sheetView tabSelected="1" zoomScale="85" workbookViewId="0">
      <selection activeCell="A38" sqref="A38"/>
    </sheetView>
  </sheetViews>
  <sheetFormatPr defaultColWidth="9" defaultRowHeight="15" customHeight="1"/>
  <cols>
    <col min="1" max="1" width="9.140625" customWidth="1"/>
    <col min="2" max="15" width="9" customWidth="1"/>
    <col min="16" max="16" width="15" customWidth="1"/>
  </cols>
  <sheetData>
    <row r="1" spans="1:16" ht="16.5" customHeight="1">
      <c r="A1" s="8" t="str">
        <f>CONCATENATE("CITIZEN'S GUIDE TO LOCAL UNIT FINANCES - ",'Data Input'!C2," (",'Data Input'!C3,")")</f>
        <v>CITIZEN'S GUIDE TO LOCAL UNIT FINANCES - City of Hudson (46-2020)</v>
      </c>
      <c r="P1" s="7" t="s">
        <v>160</v>
      </c>
    </row>
    <row r="2" spans="1:16" ht="16.5" customHeight="1">
      <c r="A2" t="s">
        <v>161</v>
      </c>
      <c r="F2" s="2" t="s">
        <v>162</v>
      </c>
      <c r="K2" s="4" t="s">
        <v>163</v>
      </c>
    </row>
    <row r="3" spans="1:16" ht="16.5" customHeight="1"/>
    <row r="4" spans="1:16" ht="16.5" customHeight="1"/>
    <row r="5" spans="1:16" ht="16.5" customHeight="1"/>
    <row r="6" spans="1:16" ht="16.5" customHeight="1"/>
    <row r="7" spans="1:16" ht="16.5" customHeight="1"/>
    <row r="8" spans="1:16" ht="16.5" customHeight="1"/>
    <row r="9" spans="1:16" ht="16.5" customHeight="1"/>
    <row r="10" spans="1:16" ht="16.5" customHeight="1"/>
    <row r="11" spans="1:16" ht="16.5" customHeight="1"/>
    <row r="12" spans="1:16" ht="16.5" customHeight="1"/>
    <row r="13" spans="1:16" ht="16.5" customHeight="1"/>
    <row r="14" spans="1:16" ht="16.5" customHeight="1"/>
    <row r="15" spans="1:16" ht="16.5" customHeight="1">
      <c r="F15" s="18"/>
    </row>
    <row r="16" spans="1:16" ht="16.5" customHeight="1">
      <c r="F16" s="18"/>
      <c r="J16" s="17"/>
    </row>
    <row r="17" spans="1:10" ht="16.5" customHeight="1">
      <c r="G17" s="19"/>
      <c r="H17" s="19"/>
      <c r="I17" s="19"/>
      <c r="J17" s="20"/>
    </row>
    <row r="18" spans="1:10" ht="16.5" customHeight="1">
      <c r="A18" t="s">
        <v>164</v>
      </c>
      <c r="I18" s="1" t="s">
        <v>165</v>
      </c>
    </row>
    <row r="19" spans="1:10" ht="16.5" customHeight="1"/>
    <row r="20" spans="1:10" ht="16.5" customHeight="1"/>
    <row r="21" spans="1:10" ht="16.5" customHeight="1"/>
    <row r="22" spans="1:10" ht="16.5" customHeight="1"/>
    <row r="23" spans="1:10" ht="16.5" customHeight="1"/>
    <row r="24" spans="1:10" ht="16.5" customHeight="1"/>
    <row r="25" spans="1:10" ht="16.5" customHeight="1"/>
    <row r="26" spans="1:10" ht="16.5" customHeight="1"/>
    <row r="27" spans="1:10" ht="16.5" customHeight="1"/>
    <row r="28" spans="1:10" ht="16.5" customHeight="1"/>
    <row r="29" spans="1:10" ht="16.5" customHeight="1"/>
    <row r="30" spans="1:10" ht="16.5" customHeight="1"/>
    <row r="31" spans="1:10" ht="16.5" customHeight="1"/>
    <row r="32" spans="1:10" ht="16.5" customHeight="1"/>
    <row r="33" spans="1:16" ht="16.5" customHeight="1"/>
    <row r="34" spans="1:16" ht="16.5" customHeight="1"/>
    <row r="35" spans="1:16" ht="23.45" customHeight="1">
      <c r="A35" s="87" t="s">
        <v>170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</row>
    <row r="36" spans="1:16" ht="23.45" customHeigh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1:16" ht="23.45" customHeigh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5"/>
    </row>
    <row r="38" spans="1:16" ht="15" customHeight="1">
      <c r="A38" t="str">
        <f>CONCATENATE("For more information on our unit's finances, contact ",'Data Input'!$C$79," at ",'Data Input'!$C$80,".")</f>
        <v>For more information on our unit's finances, contact Charlie Weir at (517) 448 - 8983.</v>
      </c>
    </row>
  </sheetData>
  <mergeCells count="1">
    <mergeCell ref="A35:P37"/>
  </mergeCells>
  <printOptions horizontalCentered="1"/>
  <pageMargins left="0.25" right="0.25" top="0.5" bottom="0.5" header="0.3" footer="0.3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Instructions</vt:lpstr>
      <vt:lpstr>Data Input</vt:lpstr>
      <vt:lpstr>Revenues</vt:lpstr>
      <vt:lpstr>Expenditures</vt:lpstr>
      <vt:lpstr>Position</vt:lpstr>
      <vt:lpstr>Obligations</vt:lpstr>
      <vt:lpstr>Instructions!Citizens_Guide_Instructions</vt:lpstr>
      <vt:lpstr>Instructions!OLE_LINK1</vt:lpstr>
      <vt:lpstr>Instructions!OLE_LINK2</vt:lpstr>
      <vt:lpstr>'Data Input'!Print_Area</vt:lpstr>
      <vt:lpstr>Expenditures!Print_Area</vt:lpstr>
      <vt:lpstr>Instructions!Print_Area</vt:lpstr>
      <vt:lpstr>Obligations!Print_Area</vt:lpstr>
      <vt:lpstr>Position!Print_Area</vt:lpstr>
      <vt:lpstr>Revenues!Print_Area</vt:lpstr>
      <vt:lpstr>'Data Input'!Print_Titles</vt:lpstr>
      <vt:lpstr>Instructions!Print_Titles</vt:lpstr>
    </vt:vector>
  </TitlesOfParts>
  <Manager/>
  <Company>Plante &amp; Moran, PLLC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Joe.Heffernan</dc:creator>
  <cp:keywords/>
  <dc:description/>
  <cp:lastModifiedBy>Michael Sessions</cp:lastModifiedBy>
  <cp:revision/>
  <dcterms:created xsi:type="dcterms:W3CDTF">2022-11-23T03:10:08Z</dcterms:created>
  <dcterms:modified xsi:type="dcterms:W3CDTF">2022-11-30T17:10:04Z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2022-09-07T13:56:31Z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4a8ac2a0-cc2c-438c-9a72-2e142befb248</vt:lpwstr>
  </property>
  <property fmtid="{D5CDD505-2E9C-101B-9397-08002B2CF9AE}" pid="8" name="MSIP_Label_3a2fed65-62e7-46ea-af74-187e0c17143a_ContentBits">
    <vt:lpwstr>0</vt:lpwstr>
  </property>
</Properties>
</file>